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walli\Dropbox (Wallimage)\Wallimage Gaming\1. Documents types\Dossier APP\2024\"/>
    </mc:Choice>
  </mc:AlternateContent>
  <xr:revisionPtr revIDLastSave="0" documentId="13_ncr:1_{3E58F880-EC3F-4555-AFB2-AB8EAC420C21}" xr6:coauthVersionLast="47" xr6:coauthVersionMax="47" xr10:uidLastSave="{00000000-0000-0000-0000-000000000000}"/>
  <bookViews>
    <workbookView xWindow="-108" yWindow="-108" windowWidth="30936" windowHeight="16776" firstSheet="6" activeTab="10" xr2:uid="{5A54084D-FCB3-4D53-86A4-3F11101C4C6C}"/>
  </bookViews>
  <sheets>
    <sheet name="ANALYSE WALLIMAGE" sheetId="13" state="hidden" r:id="rId1"/>
    <sheet name="Analyse interne" sheetId="16" state="hidden" r:id="rId2"/>
    <sheet name="FICHE 0 - Explications" sheetId="14" r:id="rId3"/>
    <sheet name="FICHE 2-Critères d'éligibilité" sheetId="18" r:id="rId4"/>
    <sheet name="FICHE 1 - Fiche d'identité" sheetId="17" r:id="rId5"/>
    <sheet name="FICHE 3-Partenaires impliqués" sheetId="10" r:id="rId6"/>
    <sheet name="FICHE 4- Fiche technique" sheetId="1" r:id="rId7"/>
    <sheet name="FICHE 5-Budget" sheetId="2" r:id="rId8"/>
    <sheet name="FICHE 6-Plan de financement" sheetId="3" r:id="rId9"/>
    <sheet name="FICHE 7- Estimation des ventes" sheetId="7" r:id="rId10"/>
    <sheet name="FICHE 8 - Budget Marketing" sheetId="20" r:id="rId11"/>
    <sheet name="Listes" sheetId="11" state="hidden" r:id="rId12"/>
  </sheets>
  <definedNames>
    <definedName name="_xlnm._FilterDatabase" localSheetId="6" hidden="1">'FICHE 4- Fiche technique'!$B$10:$B$33</definedName>
    <definedName name="_Hlk103085482" localSheetId="9">'FICHE 7- Estimation des ventes'!$C$21</definedName>
    <definedName name="_Hlk99637158" localSheetId="9">'FICHE 7- Estimation des ventes'!$C$22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6" i="16" l="1"/>
  <c r="L19" i="18"/>
  <c r="H113" i="2"/>
  <c r="A437" i="16" l="1"/>
  <c r="B437" i="16"/>
  <c r="C437" i="16"/>
  <c r="D437" i="16"/>
  <c r="E437" i="16"/>
  <c r="F437" i="16"/>
  <c r="G437" i="16"/>
  <c r="K437" i="16" s="1"/>
  <c r="H437" i="16"/>
  <c r="I437" i="16"/>
  <c r="J437" i="16"/>
  <c r="A434" i="16"/>
  <c r="B434" i="16"/>
  <c r="C434" i="16"/>
  <c r="D434" i="16"/>
  <c r="E434" i="16"/>
  <c r="F434" i="16"/>
  <c r="G434" i="16"/>
  <c r="K434" i="16" s="1"/>
  <c r="H434" i="16"/>
  <c r="I434" i="16"/>
  <c r="J434" i="16"/>
  <c r="A435" i="16"/>
  <c r="B435" i="16"/>
  <c r="C435" i="16"/>
  <c r="D435" i="16"/>
  <c r="E435" i="16"/>
  <c r="F435" i="16"/>
  <c r="G435" i="16"/>
  <c r="K435" i="16" s="1"/>
  <c r="H435" i="16"/>
  <c r="I435" i="16"/>
  <c r="J435" i="16"/>
  <c r="A436" i="16"/>
  <c r="B436" i="16"/>
  <c r="C436" i="16"/>
  <c r="D436" i="16"/>
  <c r="E436" i="16"/>
  <c r="F436" i="16"/>
  <c r="G436" i="16"/>
  <c r="K436" i="16" s="1"/>
  <c r="H436" i="16"/>
  <c r="I436" i="16"/>
  <c r="J436" i="16"/>
  <c r="A431" i="16"/>
  <c r="B431" i="16"/>
  <c r="C431" i="16"/>
  <c r="D431" i="16"/>
  <c r="E431" i="16"/>
  <c r="F431" i="16"/>
  <c r="G431" i="16"/>
  <c r="K431" i="16" s="1"/>
  <c r="H431" i="16"/>
  <c r="I431" i="16"/>
  <c r="J431" i="16"/>
  <c r="A432" i="16"/>
  <c r="B432" i="16"/>
  <c r="C432" i="16"/>
  <c r="D432" i="16"/>
  <c r="E432" i="16"/>
  <c r="F432" i="16"/>
  <c r="G432" i="16"/>
  <c r="K432" i="16" s="1"/>
  <c r="H432" i="16"/>
  <c r="I432" i="16"/>
  <c r="J432" i="16"/>
  <c r="A433" i="16"/>
  <c r="B433" i="16"/>
  <c r="C433" i="16"/>
  <c r="D433" i="16"/>
  <c r="E433" i="16"/>
  <c r="F433" i="16"/>
  <c r="G433" i="16"/>
  <c r="K433" i="16" s="1"/>
  <c r="H433" i="16"/>
  <c r="I433" i="16"/>
  <c r="J433" i="16"/>
  <c r="A425" i="16"/>
  <c r="B425" i="16"/>
  <c r="C425" i="16"/>
  <c r="D425" i="16"/>
  <c r="E425" i="16"/>
  <c r="F425" i="16"/>
  <c r="G425" i="16"/>
  <c r="H425" i="16"/>
  <c r="I425" i="16"/>
  <c r="J425" i="16"/>
  <c r="A426" i="16"/>
  <c r="B426" i="16"/>
  <c r="C426" i="16"/>
  <c r="D426" i="16"/>
  <c r="E426" i="16"/>
  <c r="F426" i="16"/>
  <c r="G426" i="16"/>
  <c r="H426" i="16"/>
  <c r="I426" i="16"/>
  <c r="J426" i="16"/>
  <c r="A427" i="16"/>
  <c r="B427" i="16"/>
  <c r="C427" i="16"/>
  <c r="D427" i="16"/>
  <c r="E427" i="16"/>
  <c r="F427" i="16"/>
  <c r="G427" i="16"/>
  <c r="H427" i="16"/>
  <c r="I427" i="16"/>
  <c r="J427" i="16"/>
  <c r="A428" i="16"/>
  <c r="B428" i="16"/>
  <c r="C428" i="16"/>
  <c r="D428" i="16"/>
  <c r="E428" i="16"/>
  <c r="F428" i="16"/>
  <c r="G428" i="16"/>
  <c r="H428" i="16"/>
  <c r="I428" i="16"/>
  <c r="J428" i="16"/>
  <c r="A429" i="16"/>
  <c r="B429" i="16"/>
  <c r="C429" i="16"/>
  <c r="D429" i="16"/>
  <c r="E429" i="16"/>
  <c r="F429" i="16"/>
  <c r="G429" i="16"/>
  <c r="H429" i="16"/>
  <c r="I429" i="16"/>
  <c r="J429" i="16"/>
  <c r="A430" i="16"/>
  <c r="B430" i="16"/>
  <c r="C430" i="16"/>
  <c r="D430" i="16"/>
  <c r="E430" i="16"/>
  <c r="F430" i="16"/>
  <c r="G430" i="16"/>
  <c r="H430" i="16"/>
  <c r="I430" i="16"/>
  <c r="J430" i="16"/>
  <c r="B424" i="16"/>
  <c r="C424" i="16"/>
  <c r="D424" i="16"/>
  <c r="E424" i="16"/>
  <c r="F424" i="16"/>
  <c r="G424" i="16"/>
  <c r="H424" i="16"/>
  <c r="I424" i="16"/>
  <c r="J424" i="16"/>
  <c r="A424" i="16"/>
  <c r="G422" i="16"/>
  <c r="K422" i="16" s="1"/>
  <c r="A422" i="16"/>
  <c r="B422" i="16"/>
  <c r="C422" i="16"/>
  <c r="D422" i="16"/>
  <c r="E422" i="16"/>
  <c r="F422" i="16"/>
  <c r="H422" i="16"/>
  <c r="I422" i="16"/>
  <c r="J422" i="16"/>
  <c r="A407" i="16"/>
  <c r="B407" i="16"/>
  <c r="C407" i="16"/>
  <c r="D407" i="16"/>
  <c r="E407" i="16"/>
  <c r="F407" i="16"/>
  <c r="G407" i="16"/>
  <c r="H407" i="16"/>
  <c r="I407" i="16"/>
  <c r="J407" i="16"/>
  <c r="A388" i="16"/>
  <c r="B388" i="16"/>
  <c r="C388" i="16"/>
  <c r="D388" i="16"/>
  <c r="E388" i="16"/>
  <c r="F388" i="16"/>
  <c r="G388" i="16"/>
  <c r="H388" i="16"/>
  <c r="I388" i="16"/>
  <c r="J388" i="16"/>
  <c r="A314" i="16"/>
  <c r="B314" i="16"/>
  <c r="C314" i="16"/>
  <c r="D314" i="16"/>
  <c r="E314" i="16"/>
  <c r="F314" i="16"/>
  <c r="G314" i="16"/>
  <c r="H314" i="16"/>
  <c r="I314" i="16"/>
  <c r="K314" i="16" s="1"/>
  <c r="J314" i="16"/>
  <c r="I423" i="16" l="1"/>
  <c r="H423" i="16"/>
  <c r="G423" i="16"/>
  <c r="D593" i="16" l="1"/>
  <c r="A602" i="16"/>
  <c r="A613" i="16" s="1"/>
  <c r="A624" i="16" s="1"/>
  <c r="A637" i="16" s="1"/>
  <c r="C165" i="16"/>
  <c r="B561" i="16" s="1"/>
  <c r="B562" i="16"/>
  <c r="C164" i="16"/>
  <c r="B563" i="16" s="1"/>
  <c r="C166" i="16"/>
  <c r="B564" i="16" s="1"/>
  <c r="C167" i="16"/>
  <c r="B565" i="16" s="1"/>
  <c r="C168" i="16"/>
  <c r="B566" i="16" s="1"/>
  <c r="C169" i="16"/>
  <c r="B567" i="16" s="1"/>
  <c r="C170" i="16"/>
  <c r="B568" i="16" s="1"/>
  <c r="B33" i="16"/>
  <c r="B538" i="16" s="1"/>
  <c r="B569" i="16" s="1"/>
  <c r="C555" i="16"/>
  <c r="F594" i="16" s="1"/>
  <c r="J335" i="16"/>
  <c r="J336" i="16"/>
  <c r="J337" i="16"/>
  <c r="J338" i="16"/>
  <c r="J339" i="16"/>
  <c r="J340" i="16"/>
  <c r="J341" i="16"/>
  <c r="J344" i="16"/>
  <c r="J345" i="16"/>
  <c r="J346" i="16"/>
  <c r="J347" i="16"/>
  <c r="J348" i="16"/>
  <c r="J349" i="16"/>
  <c r="J350" i="16"/>
  <c r="J351" i="16"/>
  <c r="J352" i="16"/>
  <c r="J353" i="16"/>
  <c r="J354" i="16"/>
  <c r="J355" i="16"/>
  <c r="J356" i="16"/>
  <c r="J358" i="16"/>
  <c r="J359" i="16"/>
  <c r="J360" i="16"/>
  <c r="J361" i="16"/>
  <c r="J362" i="16"/>
  <c r="J363" i="16"/>
  <c r="J364" i="16"/>
  <c r="J365" i="16"/>
  <c r="J366" i="16"/>
  <c r="J367" i="16"/>
  <c r="J369" i="16"/>
  <c r="J370" i="16"/>
  <c r="J371" i="16"/>
  <c r="J372" i="16"/>
  <c r="J373" i="16"/>
  <c r="J374" i="16"/>
  <c r="J375" i="16"/>
  <c r="J376" i="16"/>
  <c r="J377" i="16"/>
  <c r="J378" i="16"/>
  <c r="J379" i="16"/>
  <c r="J380" i="16"/>
  <c r="J381" i="16"/>
  <c r="J382" i="16"/>
  <c r="J383" i="16"/>
  <c r="J384" i="16"/>
  <c r="J385" i="16"/>
  <c r="J386" i="16"/>
  <c r="J387" i="16"/>
  <c r="J390" i="16"/>
  <c r="J391" i="16"/>
  <c r="J392" i="16"/>
  <c r="J393" i="16"/>
  <c r="J394" i="16"/>
  <c r="J395" i="16"/>
  <c r="J396" i="16"/>
  <c r="J397" i="16"/>
  <c r="J398" i="16"/>
  <c r="J399" i="16"/>
  <c r="J400" i="16"/>
  <c r="J401" i="16"/>
  <c r="J402" i="16"/>
  <c r="J403" i="16"/>
  <c r="J404" i="16"/>
  <c r="J405" i="16"/>
  <c r="J406" i="16"/>
  <c r="J409" i="16"/>
  <c r="J410" i="16"/>
  <c r="J411" i="16"/>
  <c r="J412" i="16"/>
  <c r="J413" i="16"/>
  <c r="J414" i="16"/>
  <c r="J415" i="16"/>
  <c r="J416" i="16"/>
  <c r="J417" i="16"/>
  <c r="J418" i="16"/>
  <c r="J419" i="16"/>
  <c r="J420" i="16"/>
  <c r="J421" i="16"/>
  <c r="J439" i="16"/>
  <c r="J440" i="16"/>
  <c r="J441" i="16"/>
  <c r="J442" i="16"/>
  <c r="J443" i="16"/>
  <c r="J444" i="16"/>
  <c r="J446" i="16"/>
  <c r="J448" i="16"/>
  <c r="G335" i="16"/>
  <c r="K335" i="16" s="1"/>
  <c r="G336" i="16"/>
  <c r="K336" i="16" s="1"/>
  <c r="G337" i="16"/>
  <c r="K337" i="16" s="1"/>
  <c r="G338" i="16"/>
  <c r="K338" i="16" s="1"/>
  <c r="G339" i="16"/>
  <c r="K339" i="16" s="1"/>
  <c r="G340" i="16"/>
  <c r="K340" i="16" s="1"/>
  <c r="G341" i="16"/>
  <c r="K341" i="16" s="1"/>
  <c r="G344" i="16"/>
  <c r="K344" i="16" s="1"/>
  <c r="G345" i="16"/>
  <c r="K345" i="16" s="1"/>
  <c r="G346" i="16"/>
  <c r="K346" i="16" s="1"/>
  <c r="G347" i="16"/>
  <c r="K347" i="16" s="1"/>
  <c r="G348" i="16"/>
  <c r="K348" i="16" s="1"/>
  <c r="G349" i="16"/>
  <c r="K349" i="16" s="1"/>
  <c r="G350" i="16"/>
  <c r="K350" i="16" s="1"/>
  <c r="G351" i="16"/>
  <c r="K351" i="16" s="1"/>
  <c r="G352" i="16"/>
  <c r="K352" i="16" s="1"/>
  <c r="G353" i="16"/>
  <c r="K353" i="16" s="1"/>
  <c r="G354" i="16"/>
  <c r="K354" i="16" s="1"/>
  <c r="G355" i="16"/>
  <c r="K355" i="16" s="1"/>
  <c r="G356" i="16"/>
  <c r="K356" i="16" s="1"/>
  <c r="G358" i="16"/>
  <c r="K358" i="16" s="1"/>
  <c r="G359" i="16"/>
  <c r="K359" i="16" s="1"/>
  <c r="G360" i="16"/>
  <c r="K360" i="16" s="1"/>
  <c r="G361" i="16"/>
  <c r="K361" i="16" s="1"/>
  <c r="G362" i="16"/>
  <c r="K362" i="16" s="1"/>
  <c r="G363" i="16"/>
  <c r="K363" i="16" s="1"/>
  <c r="G364" i="16"/>
  <c r="K364" i="16" s="1"/>
  <c r="G365" i="16"/>
  <c r="K365" i="16" s="1"/>
  <c r="G366" i="16"/>
  <c r="K366" i="16" s="1"/>
  <c r="G367" i="16"/>
  <c r="K367" i="16" s="1"/>
  <c r="G369" i="16"/>
  <c r="K369" i="16" s="1"/>
  <c r="G370" i="16"/>
  <c r="K370" i="16" s="1"/>
  <c r="G371" i="16"/>
  <c r="K371" i="16" s="1"/>
  <c r="G372" i="16"/>
  <c r="K372" i="16" s="1"/>
  <c r="G373" i="16"/>
  <c r="K373" i="16" s="1"/>
  <c r="G374" i="16"/>
  <c r="K374" i="16" s="1"/>
  <c r="G375" i="16"/>
  <c r="K375" i="16" s="1"/>
  <c r="G376" i="16"/>
  <c r="K376" i="16" s="1"/>
  <c r="G377" i="16"/>
  <c r="K377" i="16" s="1"/>
  <c r="G378" i="16"/>
  <c r="K378" i="16" s="1"/>
  <c r="G379" i="16"/>
  <c r="K379" i="16" s="1"/>
  <c r="G380" i="16"/>
  <c r="K380" i="16" s="1"/>
  <c r="G381" i="16"/>
  <c r="K381" i="16" s="1"/>
  <c r="G382" i="16"/>
  <c r="K382" i="16" s="1"/>
  <c r="G383" i="16"/>
  <c r="K383" i="16" s="1"/>
  <c r="G384" i="16"/>
  <c r="K384" i="16" s="1"/>
  <c r="G385" i="16"/>
  <c r="K385" i="16" s="1"/>
  <c r="G386" i="16"/>
  <c r="K386" i="16" s="1"/>
  <c r="G387" i="16"/>
  <c r="K387" i="16" s="1"/>
  <c r="K388" i="16"/>
  <c r="G390" i="16"/>
  <c r="G391" i="16"/>
  <c r="K391" i="16" s="1"/>
  <c r="G392" i="16"/>
  <c r="K392" i="16" s="1"/>
  <c r="G393" i="16"/>
  <c r="K393" i="16" s="1"/>
  <c r="G394" i="16"/>
  <c r="K394" i="16" s="1"/>
  <c r="G395" i="16"/>
  <c r="K395" i="16" s="1"/>
  <c r="G396" i="16"/>
  <c r="K396" i="16" s="1"/>
  <c r="G397" i="16"/>
  <c r="K397" i="16" s="1"/>
  <c r="G398" i="16"/>
  <c r="K398" i="16" s="1"/>
  <c r="G399" i="16"/>
  <c r="K399" i="16" s="1"/>
  <c r="G400" i="16"/>
  <c r="K400" i="16" s="1"/>
  <c r="G401" i="16"/>
  <c r="K401" i="16" s="1"/>
  <c r="G402" i="16"/>
  <c r="K402" i="16" s="1"/>
  <c r="G403" i="16"/>
  <c r="K403" i="16" s="1"/>
  <c r="G404" i="16"/>
  <c r="K404" i="16" s="1"/>
  <c r="G405" i="16"/>
  <c r="K405" i="16" s="1"/>
  <c r="G406" i="16"/>
  <c r="K406" i="16" s="1"/>
  <c r="K407" i="16"/>
  <c r="G409" i="16"/>
  <c r="G410" i="16"/>
  <c r="K410" i="16" s="1"/>
  <c r="G411" i="16"/>
  <c r="K411" i="16" s="1"/>
  <c r="G412" i="16"/>
  <c r="K412" i="16" s="1"/>
  <c r="G413" i="16"/>
  <c r="K413" i="16" s="1"/>
  <c r="G414" i="16"/>
  <c r="K414" i="16" s="1"/>
  <c r="G415" i="16"/>
  <c r="K415" i="16" s="1"/>
  <c r="G416" i="16"/>
  <c r="K416" i="16" s="1"/>
  <c r="G417" i="16"/>
  <c r="K417" i="16" s="1"/>
  <c r="G418" i="16"/>
  <c r="K418" i="16" s="1"/>
  <c r="G419" i="16"/>
  <c r="K419" i="16" s="1"/>
  <c r="G420" i="16"/>
  <c r="K420" i="16" s="1"/>
  <c r="G421" i="16"/>
  <c r="K421" i="16" s="1"/>
  <c r="K425" i="16"/>
  <c r="K426" i="16"/>
  <c r="K427" i="16"/>
  <c r="K428" i="16"/>
  <c r="K429" i="16"/>
  <c r="K430" i="16"/>
  <c r="G439" i="16"/>
  <c r="K439" i="16" s="1"/>
  <c r="G440" i="16"/>
  <c r="K440" i="16" s="1"/>
  <c r="G441" i="16"/>
  <c r="K441" i="16" s="1"/>
  <c r="G442" i="16"/>
  <c r="K442" i="16" s="1"/>
  <c r="G443" i="16"/>
  <c r="K443" i="16" s="1"/>
  <c r="G444" i="16"/>
  <c r="K444" i="16" s="1"/>
  <c r="G449" i="16"/>
  <c r="K449" i="16" s="1"/>
  <c r="G450" i="16"/>
  <c r="K450" i="16" s="1"/>
  <c r="B598" i="16"/>
  <c r="B602" i="16"/>
  <c r="B595" i="16"/>
  <c r="B596" i="16"/>
  <c r="B625" i="16"/>
  <c r="B627" i="16"/>
  <c r="A171" i="16"/>
  <c r="A562" i="16" s="1"/>
  <c r="A603" i="16" s="1"/>
  <c r="A614" i="16" s="1"/>
  <c r="A625" i="16" s="1"/>
  <c r="A638" i="16" s="1"/>
  <c r="A164" i="16"/>
  <c r="A563" i="16" s="1"/>
  <c r="A604" i="16" s="1"/>
  <c r="A615" i="16" s="1"/>
  <c r="A626" i="16" s="1"/>
  <c r="A639" i="16" s="1"/>
  <c r="A166" i="16"/>
  <c r="A564" i="16" s="1"/>
  <c r="A605" i="16" s="1"/>
  <c r="A616" i="16" s="1"/>
  <c r="A627" i="16" s="1"/>
  <c r="A640" i="16" s="1"/>
  <c r="A606" i="16"/>
  <c r="A617" i="16" s="1"/>
  <c r="A628" i="16" s="1"/>
  <c r="A641" i="16" s="1"/>
  <c r="A168" i="16"/>
  <c r="A566" i="16" s="1"/>
  <c r="A607" i="16" s="1"/>
  <c r="A618" i="16" s="1"/>
  <c r="A629" i="16" s="1"/>
  <c r="A642" i="16" s="1"/>
  <c r="A169" i="16"/>
  <c r="A567" i="16" s="1"/>
  <c r="A608" i="16" s="1"/>
  <c r="A619" i="16" s="1"/>
  <c r="A630" i="16" s="1"/>
  <c r="A643" i="16" s="1"/>
  <c r="A170" i="16"/>
  <c r="A568" i="16" s="1"/>
  <c r="A609" i="16" s="1"/>
  <c r="A620" i="16" s="1"/>
  <c r="A631" i="16" s="1"/>
  <c r="A644" i="16" s="1"/>
  <c r="A610" i="16"/>
  <c r="A621" i="16" s="1"/>
  <c r="A632" i="16" s="1"/>
  <c r="A645" i="16" s="1"/>
  <c r="A165" i="16"/>
  <c r="A167" i="16"/>
  <c r="M452" i="16"/>
  <c r="J688" i="16"/>
  <c r="F692" i="16"/>
  <c r="G692" i="16" s="1"/>
  <c r="H702" i="16" s="1"/>
  <c r="H701" i="16" s="1"/>
  <c r="H704" i="16" s="1"/>
  <c r="F693" i="16"/>
  <c r="F694" i="16"/>
  <c r="F695" i="16"/>
  <c r="F696" i="16"/>
  <c r="F697" i="16"/>
  <c r="F698" i="16"/>
  <c r="F691" i="16"/>
  <c r="B104" i="16"/>
  <c r="B19" i="16" s="1"/>
  <c r="B103" i="16"/>
  <c r="B18" i="16" s="1"/>
  <c r="A570" i="16"/>
  <c r="B560" i="16"/>
  <c r="K227" i="16"/>
  <c r="K239" i="16"/>
  <c r="K240" i="16"/>
  <c r="K241" i="16"/>
  <c r="K242" i="16"/>
  <c r="K243" i="16"/>
  <c r="K244" i="16"/>
  <c r="K245" i="16"/>
  <c r="K246" i="16"/>
  <c r="C33" i="3"/>
  <c r="C342" i="2"/>
  <c r="D36" i="7"/>
  <c r="B531" i="16"/>
  <c r="B106" i="16"/>
  <c r="B21" i="16" s="1"/>
  <c r="J325" i="2"/>
  <c r="A225" i="16"/>
  <c r="A226" i="16"/>
  <c r="A224" i="16"/>
  <c r="L451" i="16"/>
  <c r="L452" i="16" s="1"/>
  <c r="C125" i="16"/>
  <c r="B117" i="16" s="1"/>
  <c r="C30" i="3"/>
  <c r="B30" i="3"/>
  <c r="D29" i="3"/>
  <c r="C29" i="3"/>
  <c r="C32" i="3" s="1"/>
  <c r="B29" i="3"/>
  <c r="B76" i="16"/>
  <c r="B75" i="16"/>
  <c r="B532" i="16"/>
  <c r="B533" i="16"/>
  <c r="J324" i="2"/>
  <c r="L25" i="18" s="1"/>
  <c r="E464" i="16"/>
  <c r="A449" i="16"/>
  <c r="H449" i="16"/>
  <c r="A450" i="16"/>
  <c r="H450" i="16"/>
  <c r="A448" i="16"/>
  <c r="A446" i="16"/>
  <c r="A440" i="16"/>
  <c r="B440" i="16"/>
  <c r="C440" i="16"/>
  <c r="D440" i="16"/>
  <c r="E440" i="16"/>
  <c r="F440" i="16"/>
  <c r="H440" i="16"/>
  <c r="A441" i="16"/>
  <c r="B441" i="16"/>
  <c r="C441" i="16"/>
  <c r="D441" i="16"/>
  <c r="E441" i="16"/>
  <c r="F441" i="16"/>
  <c r="H441" i="16"/>
  <c r="A442" i="16"/>
  <c r="B442" i="16"/>
  <c r="C442" i="16"/>
  <c r="D442" i="16"/>
  <c r="E442" i="16"/>
  <c r="F442" i="16"/>
  <c r="H442" i="16"/>
  <c r="A443" i="16"/>
  <c r="B443" i="16"/>
  <c r="C443" i="16"/>
  <c r="D443" i="16"/>
  <c r="E443" i="16"/>
  <c r="F443" i="16"/>
  <c r="H443" i="16"/>
  <c r="A444" i="16"/>
  <c r="B444" i="16"/>
  <c r="C444" i="16"/>
  <c r="D444" i="16"/>
  <c r="E444" i="16"/>
  <c r="F444" i="16"/>
  <c r="H444" i="16"/>
  <c r="B439" i="16"/>
  <c r="C439" i="16"/>
  <c r="D439" i="16"/>
  <c r="E439" i="16"/>
  <c r="F439" i="16"/>
  <c r="H439" i="16"/>
  <c r="A439" i="16"/>
  <c r="A410" i="16"/>
  <c r="B410" i="16"/>
  <c r="C410" i="16"/>
  <c r="D410" i="16"/>
  <c r="E410" i="16"/>
  <c r="F410" i="16"/>
  <c r="H410" i="16"/>
  <c r="A411" i="16"/>
  <c r="B411" i="16"/>
  <c r="C411" i="16"/>
  <c r="D411" i="16"/>
  <c r="E411" i="16"/>
  <c r="F411" i="16"/>
  <c r="H411" i="16"/>
  <c r="A412" i="16"/>
  <c r="B412" i="16"/>
  <c r="C412" i="16"/>
  <c r="D412" i="16"/>
  <c r="E412" i="16"/>
  <c r="F412" i="16"/>
  <c r="H412" i="16"/>
  <c r="A413" i="16"/>
  <c r="B413" i="16"/>
  <c r="C413" i="16"/>
  <c r="D413" i="16"/>
  <c r="E413" i="16"/>
  <c r="F413" i="16"/>
  <c r="H413" i="16"/>
  <c r="A414" i="16"/>
  <c r="B414" i="16"/>
  <c r="C414" i="16"/>
  <c r="D414" i="16"/>
  <c r="E414" i="16"/>
  <c r="F414" i="16"/>
  <c r="H414" i="16"/>
  <c r="A415" i="16"/>
  <c r="B415" i="16"/>
  <c r="C415" i="16"/>
  <c r="D415" i="16"/>
  <c r="E415" i="16"/>
  <c r="F415" i="16"/>
  <c r="H415" i="16"/>
  <c r="A416" i="16"/>
  <c r="B416" i="16"/>
  <c r="C416" i="16"/>
  <c r="D416" i="16"/>
  <c r="E416" i="16"/>
  <c r="F416" i="16"/>
  <c r="H416" i="16"/>
  <c r="A417" i="16"/>
  <c r="B417" i="16"/>
  <c r="C417" i="16"/>
  <c r="D417" i="16"/>
  <c r="E417" i="16"/>
  <c r="F417" i="16"/>
  <c r="H417" i="16"/>
  <c r="A418" i="16"/>
  <c r="B418" i="16"/>
  <c r="C418" i="16"/>
  <c r="D418" i="16"/>
  <c r="E418" i="16"/>
  <c r="F418" i="16"/>
  <c r="H418" i="16"/>
  <c r="A419" i="16"/>
  <c r="B419" i="16"/>
  <c r="C419" i="16"/>
  <c r="D419" i="16"/>
  <c r="E419" i="16"/>
  <c r="F419" i="16"/>
  <c r="H419" i="16"/>
  <c r="A420" i="16"/>
  <c r="B420" i="16"/>
  <c r="C420" i="16"/>
  <c r="D420" i="16"/>
  <c r="E420" i="16"/>
  <c r="F420" i="16"/>
  <c r="H420" i="16"/>
  <c r="A421" i="16"/>
  <c r="B421" i="16"/>
  <c r="C421" i="16"/>
  <c r="D421" i="16"/>
  <c r="E421" i="16"/>
  <c r="F421" i="16"/>
  <c r="H421" i="16"/>
  <c r="B409" i="16"/>
  <c r="C409" i="16"/>
  <c r="D409" i="16"/>
  <c r="E409" i="16"/>
  <c r="F409" i="16"/>
  <c r="H409" i="16"/>
  <c r="A409" i="16"/>
  <c r="A391" i="16"/>
  <c r="B391" i="16"/>
  <c r="C391" i="16"/>
  <c r="D391" i="16"/>
  <c r="E391" i="16"/>
  <c r="F391" i="16"/>
  <c r="H391" i="16"/>
  <c r="A392" i="16"/>
  <c r="B392" i="16"/>
  <c r="C392" i="16"/>
  <c r="D392" i="16"/>
  <c r="E392" i="16"/>
  <c r="F392" i="16"/>
  <c r="H392" i="16"/>
  <c r="A393" i="16"/>
  <c r="B393" i="16"/>
  <c r="C393" i="16"/>
  <c r="D393" i="16"/>
  <c r="E393" i="16"/>
  <c r="F393" i="16"/>
  <c r="H393" i="16"/>
  <c r="A394" i="16"/>
  <c r="B394" i="16"/>
  <c r="C394" i="16"/>
  <c r="D394" i="16"/>
  <c r="E394" i="16"/>
  <c r="F394" i="16"/>
  <c r="H394" i="16"/>
  <c r="A395" i="16"/>
  <c r="B395" i="16"/>
  <c r="C395" i="16"/>
  <c r="D395" i="16"/>
  <c r="E395" i="16"/>
  <c r="F395" i="16"/>
  <c r="H395" i="16"/>
  <c r="A396" i="16"/>
  <c r="B396" i="16"/>
  <c r="C396" i="16"/>
  <c r="D396" i="16"/>
  <c r="E396" i="16"/>
  <c r="F396" i="16"/>
  <c r="H396" i="16"/>
  <c r="A397" i="16"/>
  <c r="B397" i="16"/>
  <c r="C397" i="16"/>
  <c r="D397" i="16"/>
  <c r="E397" i="16"/>
  <c r="F397" i="16"/>
  <c r="H397" i="16"/>
  <c r="A398" i="16"/>
  <c r="B398" i="16"/>
  <c r="C398" i="16"/>
  <c r="D398" i="16"/>
  <c r="E398" i="16"/>
  <c r="F398" i="16"/>
  <c r="H398" i="16"/>
  <c r="A399" i="16"/>
  <c r="B399" i="16"/>
  <c r="C399" i="16"/>
  <c r="D399" i="16"/>
  <c r="E399" i="16"/>
  <c r="F399" i="16"/>
  <c r="H399" i="16"/>
  <c r="A400" i="16"/>
  <c r="B400" i="16"/>
  <c r="C400" i="16"/>
  <c r="D400" i="16"/>
  <c r="E400" i="16"/>
  <c r="F400" i="16"/>
  <c r="H400" i="16"/>
  <c r="A401" i="16"/>
  <c r="B401" i="16"/>
  <c r="C401" i="16"/>
  <c r="D401" i="16"/>
  <c r="E401" i="16"/>
  <c r="F401" i="16"/>
  <c r="H401" i="16"/>
  <c r="A402" i="16"/>
  <c r="B402" i="16"/>
  <c r="C402" i="16"/>
  <c r="D402" i="16"/>
  <c r="E402" i="16"/>
  <c r="F402" i="16"/>
  <c r="H402" i="16"/>
  <c r="A403" i="16"/>
  <c r="B403" i="16"/>
  <c r="C403" i="16"/>
  <c r="D403" i="16"/>
  <c r="E403" i="16"/>
  <c r="F403" i="16"/>
  <c r="H403" i="16"/>
  <c r="A404" i="16"/>
  <c r="B404" i="16"/>
  <c r="C404" i="16"/>
  <c r="D404" i="16"/>
  <c r="E404" i="16"/>
  <c r="F404" i="16"/>
  <c r="H404" i="16"/>
  <c r="A405" i="16"/>
  <c r="B405" i="16"/>
  <c r="C405" i="16"/>
  <c r="D405" i="16"/>
  <c r="E405" i="16"/>
  <c r="F405" i="16"/>
  <c r="H405" i="16"/>
  <c r="A406" i="16"/>
  <c r="B406" i="16"/>
  <c r="C406" i="16"/>
  <c r="D406" i="16"/>
  <c r="E406" i="16"/>
  <c r="F406" i="16"/>
  <c r="H406" i="16"/>
  <c r="B390" i="16"/>
  <c r="C390" i="16"/>
  <c r="D390" i="16"/>
  <c r="E390" i="16"/>
  <c r="F390" i="16"/>
  <c r="H390" i="16"/>
  <c r="A390" i="16"/>
  <c r="A370" i="16"/>
  <c r="B370" i="16"/>
  <c r="C370" i="16"/>
  <c r="D370" i="16"/>
  <c r="E370" i="16"/>
  <c r="F370" i="16"/>
  <c r="H370" i="16"/>
  <c r="A371" i="16"/>
  <c r="B371" i="16"/>
  <c r="C371" i="16"/>
  <c r="D371" i="16"/>
  <c r="E371" i="16"/>
  <c r="F371" i="16"/>
  <c r="H371" i="16"/>
  <c r="A372" i="16"/>
  <c r="B372" i="16"/>
  <c r="C372" i="16"/>
  <c r="D372" i="16"/>
  <c r="E372" i="16"/>
  <c r="F372" i="16"/>
  <c r="H372" i="16"/>
  <c r="A373" i="16"/>
  <c r="B373" i="16"/>
  <c r="C373" i="16"/>
  <c r="D373" i="16"/>
  <c r="E373" i="16"/>
  <c r="F373" i="16"/>
  <c r="H373" i="16"/>
  <c r="A374" i="16"/>
  <c r="B374" i="16"/>
  <c r="C374" i="16"/>
  <c r="D374" i="16"/>
  <c r="E374" i="16"/>
  <c r="F374" i="16"/>
  <c r="H374" i="16"/>
  <c r="A375" i="16"/>
  <c r="B375" i="16"/>
  <c r="C375" i="16"/>
  <c r="D375" i="16"/>
  <c r="E375" i="16"/>
  <c r="F375" i="16"/>
  <c r="H375" i="16"/>
  <c r="A376" i="16"/>
  <c r="B376" i="16"/>
  <c r="C376" i="16"/>
  <c r="D376" i="16"/>
  <c r="E376" i="16"/>
  <c r="F376" i="16"/>
  <c r="H376" i="16"/>
  <c r="A377" i="16"/>
  <c r="B377" i="16"/>
  <c r="C377" i="16"/>
  <c r="D377" i="16"/>
  <c r="E377" i="16"/>
  <c r="F377" i="16"/>
  <c r="H377" i="16"/>
  <c r="A378" i="16"/>
  <c r="B378" i="16"/>
  <c r="C378" i="16"/>
  <c r="D378" i="16"/>
  <c r="E378" i="16"/>
  <c r="F378" i="16"/>
  <c r="H378" i="16"/>
  <c r="A379" i="16"/>
  <c r="B379" i="16"/>
  <c r="C379" i="16"/>
  <c r="D379" i="16"/>
  <c r="E379" i="16"/>
  <c r="F379" i="16"/>
  <c r="H379" i="16"/>
  <c r="A380" i="16"/>
  <c r="B380" i="16"/>
  <c r="C380" i="16"/>
  <c r="D380" i="16"/>
  <c r="E380" i="16"/>
  <c r="F380" i="16"/>
  <c r="H380" i="16"/>
  <c r="A381" i="16"/>
  <c r="B381" i="16"/>
  <c r="C381" i="16"/>
  <c r="D381" i="16"/>
  <c r="E381" i="16"/>
  <c r="F381" i="16"/>
  <c r="H381" i="16"/>
  <c r="A382" i="16"/>
  <c r="B382" i="16"/>
  <c r="C382" i="16"/>
  <c r="D382" i="16"/>
  <c r="E382" i="16"/>
  <c r="F382" i="16"/>
  <c r="H382" i="16"/>
  <c r="A383" i="16"/>
  <c r="B383" i="16"/>
  <c r="C383" i="16"/>
  <c r="D383" i="16"/>
  <c r="E383" i="16"/>
  <c r="F383" i="16"/>
  <c r="H383" i="16"/>
  <c r="A384" i="16"/>
  <c r="B384" i="16"/>
  <c r="C384" i="16"/>
  <c r="D384" i="16"/>
  <c r="E384" i="16"/>
  <c r="F384" i="16"/>
  <c r="H384" i="16"/>
  <c r="A385" i="16"/>
  <c r="B385" i="16"/>
  <c r="C385" i="16"/>
  <c r="D385" i="16"/>
  <c r="E385" i="16"/>
  <c r="F385" i="16"/>
  <c r="H385" i="16"/>
  <c r="A386" i="16"/>
  <c r="B386" i="16"/>
  <c r="C386" i="16"/>
  <c r="D386" i="16"/>
  <c r="E386" i="16"/>
  <c r="F386" i="16"/>
  <c r="H386" i="16"/>
  <c r="A387" i="16"/>
  <c r="B387" i="16"/>
  <c r="C387" i="16"/>
  <c r="D387" i="16"/>
  <c r="E387" i="16"/>
  <c r="F387" i="16"/>
  <c r="H387" i="16"/>
  <c r="B369" i="16"/>
  <c r="C369" i="16"/>
  <c r="D369" i="16"/>
  <c r="E369" i="16"/>
  <c r="F369" i="16"/>
  <c r="H369" i="16"/>
  <c r="A369" i="16"/>
  <c r="A359" i="16"/>
  <c r="B359" i="16"/>
  <c r="C359" i="16"/>
  <c r="D359" i="16"/>
  <c r="E359" i="16"/>
  <c r="F359" i="16"/>
  <c r="H359" i="16"/>
  <c r="A360" i="16"/>
  <c r="B360" i="16"/>
  <c r="C360" i="16"/>
  <c r="D360" i="16"/>
  <c r="E360" i="16"/>
  <c r="F360" i="16"/>
  <c r="H360" i="16"/>
  <c r="A361" i="16"/>
  <c r="B361" i="16"/>
  <c r="C361" i="16"/>
  <c r="D361" i="16"/>
  <c r="E361" i="16"/>
  <c r="F361" i="16"/>
  <c r="H361" i="16"/>
  <c r="A362" i="16"/>
  <c r="B362" i="16"/>
  <c r="C362" i="16"/>
  <c r="D362" i="16"/>
  <c r="E362" i="16"/>
  <c r="F362" i="16"/>
  <c r="H362" i="16"/>
  <c r="A363" i="16"/>
  <c r="B363" i="16"/>
  <c r="C363" i="16"/>
  <c r="D363" i="16"/>
  <c r="E363" i="16"/>
  <c r="F363" i="16"/>
  <c r="H363" i="16"/>
  <c r="A364" i="16"/>
  <c r="B364" i="16"/>
  <c r="C364" i="16"/>
  <c r="D364" i="16"/>
  <c r="E364" i="16"/>
  <c r="F364" i="16"/>
  <c r="H364" i="16"/>
  <c r="A365" i="16"/>
  <c r="B365" i="16"/>
  <c r="C365" i="16"/>
  <c r="D365" i="16"/>
  <c r="E365" i="16"/>
  <c r="F365" i="16"/>
  <c r="H365" i="16"/>
  <c r="A366" i="16"/>
  <c r="B366" i="16"/>
  <c r="C366" i="16"/>
  <c r="D366" i="16"/>
  <c r="E366" i="16"/>
  <c r="F366" i="16"/>
  <c r="H366" i="16"/>
  <c r="B358" i="16"/>
  <c r="C358" i="16"/>
  <c r="D358" i="16"/>
  <c r="E358" i="16"/>
  <c r="F358" i="16"/>
  <c r="H358" i="16"/>
  <c r="A358" i="16"/>
  <c r="A367" i="16"/>
  <c r="B367" i="16"/>
  <c r="C367" i="16"/>
  <c r="D367" i="16"/>
  <c r="E367" i="16"/>
  <c r="F367" i="16"/>
  <c r="H367" i="16"/>
  <c r="A345" i="16"/>
  <c r="B345" i="16"/>
  <c r="C345" i="16"/>
  <c r="D345" i="16"/>
  <c r="E345" i="16"/>
  <c r="F345" i="16"/>
  <c r="H345" i="16"/>
  <c r="A346" i="16"/>
  <c r="B346" i="16"/>
  <c r="C346" i="16"/>
  <c r="D346" i="16"/>
  <c r="E346" i="16"/>
  <c r="F346" i="16"/>
  <c r="H346" i="16"/>
  <c r="A347" i="16"/>
  <c r="B347" i="16"/>
  <c r="C347" i="16"/>
  <c r="D347" i="16"/>
  <c r="E347" i="16"/>
  <c r="F347" i="16"/>
  <c r="H347" i="16"/>
  <c r="A348" i="16"/>
  <c r="B348" i="16"/>
  <c r="C348" i="16"/>
  <c r="D348" i="16"/>
  <c r="E348" i="16"/>
  <c r="F348" i="16"/>
  <c r="H348" i="16"/>
  <c r="A349" i="16"/>
  <c r="B349" i="16"/>
  <c r="C349" i="16"/>
  <c r="D349" i="16"/>
  <c r="E349" i="16"/>
  <c r="F349" i="16"/>
  <c r="H349" i="16"/>
  <c r="A350" i="16"/>
  <c r="B350" i="16"/>
  <c r="C350" i="16"/>
  <c r="D350" i="16"/>
  <c r="E350" i="16"/>
  <c r="F350" i="16"/>
  <c r="H350" i="16"/>
  <c r="A351" i="16"/>
  <c r="B351" i="16"/>
  <c r="C351" i="16"/>
  <c r="D351" i="16"/>
  <c r="E351" i="16"/>
  <c r="F351" i="16"/>
  <c r="H351" i="16"/>
  <c r="A352" i="16"/>
  <c r="B352" i="16"/>
  <c r="C352" i="16"/>
  <c r="D352" i="16"/>
  <c r="E352" i="16"/>
  <c r="F352" i="16"/>
  <c r="H352" i="16"/>
  <c r="A353" i="16"/>
  <c r="B353" i="16"/>
  <c r="C353" i="16"/>
  <c r="D353" i="16"/>
  <c r="E353" i="16"/>
  <c r="F353" i="16"/>
  <c r="H353" i="16"/>
  <c r="A354" i="16"/>
  <c r="B354" i="16"/>
  <c r="C354" i="16"/>
  <c r="D354" i="16"/>
  <c r="E354" i="16"/>
  <c r="F354" i="16"/>
  <c r="H354" i="16"/>
  <c r="A355" i="16"/>
  <c r="B355" i="16"/>
  <c r="C355" i="16"/>
  <c r="D355" i="16"/>
  <c r="E355" i="16"/>
  <c r="F355" i="16"/>
  <c r="H355" i="16"/>
  <c r="A356" i="16"/>
  <c r="B356" i="16"/>
  <c r="C356" i="16"/>
  <c r="D356" i="16"/>
  <c r="E356" i="16"/>
  <c r="F356" i="16"/>
  <c r="H356" i="16"/>
  <c r="B344" i="16"/>
  <c r="C344" i="16"/>
  <c r="D344" i="16"/>
  <c r="E344" i="16"/>
  <c r="F344" i="16"/>
  <c r="H344" i="16"/>
  <c r="A326" i="16"/>
  <c r="B326" i="16"/>
  <c r="C326" i="16"/>
  <c r="D326" i="16"/>
  <c r="E326" i="16"/>
  <c r="F326" i="16"/>
  <c r="G326" i="16"/>
  <c r="K326" i="16" s="1"/>
  <c r="H326" i="16"/>
  <c r="J326" i="16"/>
  <c r="B325" i="16"/>
  <c r="C325" i="16"/>
  <c r="D325" i="16"/>
  <c r="E325" i="16"/>
  <c r="F325" i="16"/>
  <c r="G325" i="16"/>
  <c r="K325" i="16" s="1"/>
  <c r="H325" i="16"/>
  <c r="J325" i="16"/>
  <c r="A325" i="16"/>
  <c r="B323" i="16"/>
  <c r="C323" i="16"/>
  <c r="D323" i="16"/>
  <c r="E323" i="16"/>
  <c r="F323" i="16"/>
  <c r="J323" i="16"/>
  <c r="A323" i="16"/>
  <c r="A317" i="16"/>
  <c r="B317" i="16"/>
  <c r="C317" i="16"/>
  <c r="D317" i="16"/>
  <c r="E317" i="16"/>
  <c r="F317" i="16"/>
  <c r="G317" i="16"/>
  <c r="K317" i="16" s="1"/>
  <c r="H317" i="16"/>
  <c r="J317" i="16"/>
  <c r="A318" i="16"/>
  <c r="B318" i="16"/>
  <c r="C318" i="16"/>
  <c r="D318" i="16"/>
  <c r="E318" i="16"/>
  <c r="F318" i="16"/>
  <c r="G318" i="16"/>
  <c r="K318" i="16" s="1"/>
  <c r="H318" i="16"/>
  <c r="J318" i="16"/>
  <c r="A319" i="16"/>
  <c r="B319" i="16"/>
  <c r="C319" i="16"/>
  <c r="D319" i="16"/>
  <c r="E319" i="16"/>
  <c r="F319" i="16"/>
  <c r="G319" i="16"/>
  <c r="K319" i="16" s="1"/>
  <c r="H319" i="16"/>
  <c r="J319" i="16"/>
  <c r="A320" i="16"/>
  <c r="B320" i="16"/>
  <c r="C320" i="16"/>
  <c r="D320" i="16"/>
  <c r="E320" i="16"/>
  <c r="F320" i="16"/>
  <c r="G320" i="16"/>
  <c r="K320" i="16" s="1"/>
  <c r="H320" i="16"/>
  <c r="J320" i="16"/>
  <c r="A321" i="16"/>
  <c r="B321" i="16"/>
  <c r="C321" i="16"/>
  <c r="D321" i="16"/>
  <c r="E321" i="16"/>
  <c r="F321" i="16"/>
  <c r="G321" i="16"/>
  <c r="K321" i="16" s="1"/>
  <c r="H321" i="16"/>
  <c r="J321" i="16"/>
  <c r="B316" i="16"/>
  <c r="C316" i="16"/>
  <c r="D316" i="16"/>
  <c r="E316" i="16"/>
  <c r="F316" i="16"/>
  <c r="G316" i="16"/>
  <c r="K316" i="16" s="1"/>
  <c r="H316" i="16"/>
  <c r="J316" i="16"/>
  <c r="A316" i="16"/>
  <c r="A302" i="16"/>
  <c r="B302" i="16"/>
  <c r="C302" i="16"/>
  <c r="D302" i="16"/>
  <c r="E302" i="16"/>
  <c r="F302" i="16"/>
  <c r="G302" i="16"/>
  <c r="K302" i="16" s="1"/>
  <c r="H302" i="16"/>
  <c r="J302" i="16"/>
  <c r="A303" i="16"/>
  <c r="B303" i="16"/>
  <c r="C303" i="16"/>
  <c r="D303" i="16"/>
  <c r="E303" i="16"/>
  <c r="F303" i="16"/>
  <c r="G303" i="16"/>
  <c r="K303" i="16" s="1"/>
  <c r="H303" i="16"/>
  <c r="J303" i="16"/>
  <c r="A304" i="16"/>
  <c r="B304" i="16"/>
  <c r="C304" i="16"/>
  <c r="D304" i="16"/>
  <c r="E304" i="16"/>
  <c r="F304" i="16"/>
  <c r="G304" i="16"/>
  <c r="K304" i="16" s="1"/>
  <c r="H304" i="16"/>
  <c r="J304" i="16"/>
  <c r="A305" i="16"/>
  <c r="B305" i="16"/>
  <c r="C305" i="16"/>
  <c r="D305" i="16"/>
  <c r="E305" i="16"/>
  <c r="F305" i="16"/>
  <c r="G305" i="16"/>
  <c r="K305" i="16" s="1"/>
  <c r="H305" i="16"/>
  <c r="J305" i="16"/>
  <c r="A306" i="16"/>
  <c r="B306" i="16"/>
  <c r="C306" i="16"/>
  <c r="D306" i="16"/>
  <c r="E306" i="16"/>
  <c r="F306" i="16"/>
  <c r="H306" i="16"/>
  <c r="J306" i="16"/>
  <c r="A307" i="16"/>
  <c r="B307" i="16"/>
  <c r="C307" i="16"/>
  <c r="D307" i="16"/>
  <c r="E307" i="16"/>
  <c r="F307" i="16"/>
  <c r="G307" i="16"/>
  <c r="K307" i="16" s="1"/>
  <c r="H307" i="16"/>
  <c r="J307" i="16"/>
  <c r="A308" i="16"/>
  <c r="B308" i="16"/>
  <c r="C308" i="16"/>
  <c r="D308" i="16"/>
  <c r="E308" i="16"/>
  <c r="F308" i="16"/>
  <c r="G308" i="16"/>
  <c r="K308" i="16" s="1"/>
  <c r="H308" i="16"/>
  <c r="J308" i="16"/>
  <c r="A309" i="16"/>
  <c r="B309" i="16"/>
  <c r="C309" i="16"/>
  <c r="D309" i="16"/>
  <c r="E309" i="16"/>
  <c r="F309" i="16"/>
  <c r="G309" i="16"/>
  <c r="K309" i="16" s="1"/>
  <c r="H309" i="16"/>
  <c r="J309" i="16"/>
  <c r="A310" i="16"/>
  <c r="B310" i="16"/>
  <c r="C310" i="16"/>
  <c r="D310" i="16"/>
  <c r="E310" i="16"/>
  <c r="F310" i="16"/>
  <c r="G310" i="16"/>
  <c r="K310" i="16" s="1"/>
  <c r="H310" i="16"/>
  <c r="J310" i="16"/>
  <c r="A311" i="16"/>
  <c r="B311" i="16"/>
  <c r="C311" i="16"/>
  <c r="D311" i="16"/>
  <c r="E311" i="16"/>
  <c r="F311" i="16"/>
  <c r="G311" i="16"/>
  <c r="K311" i="16" s="1"/>
  <c r="H311" i="16"/>
  <c r="J311" i="16"/>
  <c r="A312" i="16"/>
  <c r="B312" i="16"/>
  <c r="C312" i="16"/>
  <c r="D312" i="16"/>
  <c r="E312" i="16"/>
  <c r="F312" i="16"/>
  <c r="G312" i="16"/>
  <c r="K312" i="16" s="1"/>
  <c r="H312" i="16"/>
  <c r="J312" i="16"/>
  <c r="A313" i="16"/>
  <c r="B313" i="16"/>
  <c r="C313" i="16"/>
  <c r="D313" i="16"/>
  <c r="E313" i="16"/>
  <c r="F313" i="16"/>
  <c r="G313" i="16"/>
  <c r="K313" i="16" s="1"/>
  <c r="H313" i="16"/>
  <c r="J313" i="16"/>
  <c r="B301" i="16"/>
  <c r="C301" i="16"/>
  <c r="D301" i="16"/>
  <c r="E301" i="16"/>
  <c r="F301" i="16"/>
  <c r="G301" i="16"/>
  <c r="H301" i="16"/>
  <c r="J301" i="16"/>
  <c r="A301" i="16"/>
  <c r="A288" i="16"/>
  <c r="B288" i="16"/>
  <c r="C288" i="16"/>
  <c r="D288" i="16"/>
  <c r="E288" i="16"/>
  <c r="F288" i="16"/>
  <c r="G288" i="16"/>
  <c r="K288" i="16" s="1"/>
  <c r="H288" i="16"/>
  <c r="J288" i="16"/>
  <c r="A289" i="16"/>
  <c r="B289" i="16"/>
  <c r="C289" i="16"/>
  <c r="D289" i="16"/>
  <c r="E289" i="16"/>
  <c r="F289" i="16"/>
  <c r="G289" i="16"/>
  <c r="K289" i="16" s="1"/>
  <c r="H289" i="16"/>
  <c r="J289" i="16"/>
  <c r="A290" i="16"/>
  <c r="B290" i="16"/>
  <c r="C290" i="16"/>
  <c r="D290" i="16"/>
  <c r="E290" i="16"/>
  <c r="F290" i="16"/>
  <c r="G290" i="16"/>
  <c r="K290" i="16" s="1"/>
  <c r="H290" i="16"/>
  <c r="J290" i="16"/>
  <c r="A291" i="16"/>
  <c r="B291" i="16"/>
  <c r="C291" i="16"/>
  <c r="D291" i="16"/>
  <c r="E291" i="16"/>
  <c r="F291" i="16"/>
  <c r="G291" i="16"/>
  <c r="K291" i="16" s="1"/>
  <c r="H291" i="16"/>
  <c r="J291" i="16"/>
  <c r="A292" i="16"/>
  <c r="B292" i="16"/>
  <c r="C292" i="16"/>
  <c r="D292" i="16"/>
  <c r="E292" i="16"/>
  <c r="F292" i="16"/>
  <c r="G292" i="16"/>
  <c r="K292" i="16" s="1"/>
  <c r="H292" i="16"/>
  <c r="J292" i="16"/>
  <c r="A293" i="16"/>
  <c r="B293" i="16"/>
  <c r="C293" i="16"/>
  <c r="D293" i="16"/>
  <c r="E293" i="16"/>
  <c r="F293" i="16"/>
  <c r="G293" i="16"/>
  <c r="K293" i="16" s="1"/>
  <c r="H293" i="16"/>
  <c r="J293" i="16"/>
  <c r="A294" i="16"/>
  <c r="B294" i="16"/>
  <c r="C294" i="16"/>
  <c r="D294" i="16"/>
  <c r="E294" i="16"/>
  <c r="F294" i="16"/>
  <c r="G294" i="16"/>
  <c r="K294" i="16" s="1"/>
  <c r="H294" i="16"/>
  <c r="J294" i="16"/>
  <c r="A295" i="16"/>
  <c r="B295" i="16"/>
  <c r="C295" i="16"/>
  <c r="D295" i="16"/>
  <c r="E295" i="16"/>
  <c r="F295" i="16"/>
  <c r="G295" i="16"/>
  <c r="K295" i="16" s="1"/>
  <c r="H295" i="16"/>
  <c r="J295" i="16"/>
  <c r="A296" i="16"/>
  <c r="B296" i="16"/>
  <c r="C296" i="16"/>
  <c r="D296" i="16"/>
  <c r="E296" i="16"/>
  <c r="F296" i="16"/>
  <c r="G296" i="16"/>
  <c r="K296" i="16" s="1"/>
  <c r="H296" i="16"/>
  <c r="J296" i="16"/>
  <c r="A297" i="16"/>
  <c r="B297" i="16"/>
  <c r="C297" i="16"/>
  <c r="D297" i="16"/>
  <c r="E297" i="16"/>
  <c r="F297" i="16"/>
  <c r="G297" i="16"/>
  <c r="K297" i="16" s="1"/>
  <c r="H297" i="16"/>
  <c r="J297" i="16"/>
  <c r="A298" i="16"/>
  <c r="B298" i="16"/>
  <c r="C298" i="16"/>
  <c r="D298" i="16"/>
  <c r="E298" i="16"/>
  <c r="F298" i="16"/>
  <c r="G298" i="16"/>
  <c r="K298" i="16" s="1"/>
  <c r="H298" i="16"/>
  <c r="J298" i="16"/>
  <c r="A299" i="16"/>
  <c r="B299" i="16"/>
  <c r="C299" i="16"/>
  <c r="D299" i="16"/>
  <c r="E299" i="16"/>
  <c r="F299" i="16"/>
  <c r="G299" i="16"/>
  <c r="K299" i="16" s="1"/>
  <c r="H299" i="16"/>
  <c r="J299" i="16"/>
  <c r="B287" i="16"/>
  <c r="C287" i="16"/>
  <c r="D287" i="16"/>
  <c r="E287" i="16"/>
  <c r="F287" i="16"/>
  <c r="G287" i="16"/>
  <c r="K287" i="16" s="1"/>
  <c r="H287" i="16"/>
  <c r="J287" i="16"/>
  <c r="A287" i="16"/>
  <c r="A285" i="16"/>
  <c r="B285" i="16"/>
  <c r="C285" i="16"/>
  <c r="D285" i="16"/>
  <c r="E285" i="16"/>
  <c r="F285" i="16"/>
  <c r="G285" i="16"/>
  <c r="K285" i="16" s="1"/>
  <c r="H285" i="16"/>
  <c r="J285" i="16"/>
  <c r="A270" i="16"/>
  <c r="B270" i="16"/>
  <c r="C270" i="16"/>
  <c r="D270" i="16"/>
  <c r="E270" i="16"/>
  <c r="F270" i="16"/>
  <c r="H270" i="16"/>
  <c r="J270" i="16"/>
  <c r="A271" i="16"/>
  <c r="B271" i="16"/>
  <c r="C271" i="16"/>
  <c r="D271" i="16"/>
  <c r="E271" i="16"/>
  <c r="F271" i="16"/>
  <c r="H271" i="16"/>
  <c r="J271" i="16"/>
  <c r="A272" i="16"/>
  <c r="B272" i="16"/>
  <c r="C272" i="16"/>
  <c r="D272" i="16"/>
  <c r="E272" i="16"/>
  <c r="F272" i="16"/>
  <c r="H272" i="16"/>
  <c r="J272" i="16"/>
  <c r="A273" i="16"/>
  <c r="B273" i="16"/>
  <c r="C273" i="16"/>
  <c r="D273" i="16"/>
  <c r="E273" i="16"/>
  <c r="F273" i="16"/>
  <c r="G273" i="16"/>
  <c r="K273" i="16" s="1"/>
  <c r="H273" i="16"/>
  <c r="J273" i="16"/>
  <c r="A274" i="16"/>
  <c r="B274" i="16"/>
  <c r="C274" i="16"/>
  <c r="D274" i="16"/>
  <c r="E274" i="16"/>
  <c r="F274" i="16"/>
  <c r="G274" i="16"/>
  <c r="K274" i="16" s="1"/>
  <c r="H274" i="16"/>
  <c r="J274" i="16"/>
  <c r="A275" i="16"/>
  <c r="B275" i="16"/>
  <c r="C275" i="16"/>
  <c r="D275" i="16"/>
  <c r="E275" i="16"/>
  <c r="F275" i="16"/>
  <c r="G275" i="16"/>
  <c r="K275" i="16" s="1"/>
  <c r="H275" i="16"/>
  <c r="J275" i="16"/>
  <c r="A276" i="16"/>
  <c r="B276" i="16"/>
  <c r="C276" i="16"/>
  <c r="D276" i="16"/>
  <c r="E276" i="16"/>
  <c r="F276" i="16"/>
  <c r="H276" i="16"/>
  <c r="J276" i="16"/>
  <c r="A277" i="16"/>
  <c r="B277" i="16"/>
  <c r="C277" i="16"/>
  <c r="D277" i="16"/>
  <c r="E277" i="16"/>
  <c r="F277" i="16"/>
  <c r="G277" i="16"/>
  <c r="K277" i="16" s="1"/>
  <c r="H277" i="16"/>
  <c r="J277" i="16"/>
  <c r="A278" i="16"/>
  <c r="B278" i="16"/>
  <c r="C278" i="16"/>
  <c r="D278" i="16"/>
  <c r="E278" i="16"/>
  <c r="F278" i="16"/>
  <c r="G278" i="16"/>
  <c r="K278" i="16" s="1"/>
  <c r="H278" i="16"/>
  <c r="J278" i="16"/>
  <c r="A279" i="16"/>
  <c r="B279" i="16"/>
  <c r="C279" i="16"/>
  <c r="D279" i="16"/>
  <c r="E279" i="16"/>
  <c r="F279" i="16"/>
  <c r="G279" i="16"/>
  <c r="K279" i="16" s="1"/>
  <c r="H279" i="16"/>
  <c r="J279" i="16"/>
  <c r="A280" i="16"/>
  <c r="B280" i="16"/>
  <c r="C280" i="16"/>
  <c r="D280" i="16"/>
  <c r="E280" i="16"/>
  <c r="F280" i="16"/>
  <c r="G280" i="16"/>
  <c r="K280" i="16" s="1"/>
  <c r="H280" i="16"/>
  <c r="J280" i="16"/>
  <c r="A281" i="16"/>
  <c r="B281" i="16"/>
  <c r="C281" i="16"/>
  <c r="D281" i="16"/>
  <c r="E281" i="16"/>
  <c r="F281" i="16"/>
  <c r="G281" i="16"/>
  <c r="K281" i="16" s="1"/>
  <c r="H281" i="16"/>
  <c r="J281" i="16"/>
  <c r="A282" i="16"/>
  <c r="B282" i="16"/>
  <c r="C282" i="16"/>
  <c r="D282" i="16"/>
  <c r="E282" i="16"/>
  <c r="F282" i="16"/>
  <c r="G282" i="16"/>
  <c r="K282" i="16" s="1"/>
  <c r="H282" i="16"/>
  <c r="J282" i="16"/>
  <c r="A283" i="16"/>
  <c r="B283" i="16"/>
  <c r="C283" i="16"/>
  <c r="D283" i="16"/>
  <c r="E283" i="16"/>
  <c r="F283" i="16"/>
  <c r="G283" i="16"/>
  <c r="K283" i="16" s="1"/>
  <c r="H283" i="16"/>
  <c r="J283" i="16"/>
  <c r="A284" i="16"/>
  <c r="B284" i="16"/>
  <c r="C284" i="16"/>
  <c r="D284" i="16"/>
  <c r="E284" i="16"/>
  <c r="F284" i="16"/>
  <c r="G284" i="16"/>
  <c r="K284" i="16" s="1"/>
  <c r="H284" i="16"/>
  <c r="J284" i="16"/>
  <c r="B269" i="16"/>
  <c r="C269" i="16"/>
  <c r="D269" i="16"/>
  <c r="E269" i="16"/>
  <c r="F269" i="16"/>
  <c r="H269" i="16"/>
  <c r="J269" i="16"/>
  <c r="A269" i="16"/>
  <c r="A249" i="16"/>
  <c r="B249" i="16"/>
  <c r="C249" i="16"/>
  <c r="D249" i="16"/>
  <c r="E249" i="16"/>
  <c r="F249" i="16"/>
  <c r="G249" i="16"/>
  <c r="K249" i="16" s="1"/>
  <c r="H249" i="16"/>
  <c r="J249" i="16"/>
  <c r="A250" i="16"/>
  <c r="B250" i="16"/>
  <c r="C250" i="16"/>
  <c r="D250" i="16"/>
  <c r="E250" i="16"/>
  <c r="F250" i="16"/>
  <c r="G250" i="16"/>
  <c r="K250" i="16" s="1"/>
  <c r="H250" i="16"/>
  <c r="J250" i="16"/>
  <c r="A251" i="16"/>
  <c r="B251" i="16"/>
  <c r="C251" i="16"/>
  <c r="D251" i="16"/>
  <c r="E251" i="16"/>
  <c r="F251" i="16"/>
  <c r="G251" i="16"/>
  <c r="K251" i="16" s="1"/>
  <c r="H251" i="16"/>
  <c r="J251" i="16"/>
  <c r="A252" i="16"/>
  <c r="B252" i="16"/>
  <c r="C252" i="16"/>
  <c r="D252" i="16"/>
  <c r="E252" i="16"/>
  <c r="F252" i="16"/>
  <c r="G252" i="16"/>
  <c r="K252" i="16" s="1"/>
  <c r="H252" i="16"/>
  <c r="J252" i="16"/>
  <c r="A253" i="16"/>
  <c r="B253" i="16"/>
  <c r="C253" i="16"/>
  <c r="D253" i="16"/>
  <c r="E253" i="16"/>
  <c r="F253" i="16"/>
  <c r="G253" i="16"/>
  <c r="K253" i="16" s="1"/>
  <c r="H253" i="16"/>
  <c r="J253" i="16"/>
  <c r="A254" i="16"/>
  <c r="B254" i="16"/>
  <c r="C254" i="16"/>
  <c r="D254" i="16"/>
  <c r="E254" i="16"/>
  <c r="F254" i="16"/>
  <c r="G254" i="16"/>
  <c r="K254" i="16" s="1"/>
  <c r="H254" i="16"/>
  <c r="J254" i="16"/>
  <c r="A255" i="16"/>
  <c r="B255" i="16"/>
  <c r="C255" i="16"/>
  <c r="D255" i="16"/>
  <c r="E255" i="16"/>
  <c r="F255" i="16"/>
  <c r="G255" i="16"/>
  <c r="K255" i="16" s="1"/>
  <c r="H255" i="16"/>
  <c r="J255" i="16"/>
  <c r="A256" i="16"/>
  <c r="B256" i="16"/>
  <c r="C256" i="16"/>
  <c r="D256" i="16"/>
  <c r="E256" i="16"/>
  <c r="F256" i="16"/>
  <c r="G256" i="16"/>
  <c r="K256" i="16" s="1"/>
  <c r="H256" i="16"/>
  <c r="J256" i="16"/>
  <c r="A257" i="16"/>
  <c r="B257" i="16"/>
  <c r="C257" i="16"/>
  <c r="D257" i="16"/>
  <c r="E257" i="16"/>
  <c r="F257" i="16"/>
  <c r="G257" i="16"/>
  <c r="K257" i="16" s="1"/>
  <c r="H257" i="16"/>
  <c r="J257" i="16"/>
  <c r="A258" i="16"/>
  <c r="B258" i="16"/>
  <c r="C258" i="16"/>
  <c r="D258" i="16"/>
  <c r="E258" i="16"/>
  <c r="F258" i="16"/>
  <c r="G258" i="16"/>
  <c r="K258" i="16" s="1"/>
  <c r="H258" i="16"/>
  <c r="J258" i="16"/>
  <c r="A259" i="16"/>
  <c r="B259" i="16"/>
  <c r="C259" i="16"/>
  <c r="D259" i="16"/>
  <c r="E259" i="16"/>
  <c r="F259" i="16"/>
  <c r="G259" i="16"/>
  <c r="K259" i="16" s="1"/>
  <c r="H259" i="16"/>
  <c r="J259" i="16"/>
  <c r="A260" i="16"/>
  <c r="B260" i="16"/>
  <c r="C260" i="16"/>
  <c r="D260" i="16"/>
  <c r="E260" i="16"/>
  <c r="F260" i="16"/>
  <c r="G260" i="16"/>
  <c r="K260" i="16" s="1"/>
  <c r="H260" i="16"/>
  <c r="J260" i="16"/>
  <c r="A261" i="16"/>
  <c r="B261" i="16"/>
  <c r="C261" i="16"/>
  <c r="D261" i="16"/>
  <c r="E261" i="16"/>
  <c r="F261" i="16"/>
  <c r="G261" i="16"/>
  <c r="K261" i="16" s="1"/>
  <c r="H261" i="16"/>
  <c r="J261" i="16"/>
  <c r="A262" i="16"/>
  <c r="B262" i="16"/>
  <c r="C262" i="16"/>
  <c r="D262" i="16"/>
  <c r="E262" i="16"/>
  <c r="F262" i="16"/>
  <c r="G262" i="16"/>
  <c r="K262" i="16" s="1"/>
  <c r="H262" i="16"/>
  <c r="J262" i="16"/>
  <c r="A263" i="16"/>
  <c r="B263" i="16"/>
  <c r="C263" i="16"/>
  <c r="D263" i="16"/>
  <c r="E263" i="16"/>
  <c r="F263" i="16"/>
  <c r="G263" i="16"/>
  <c r="K263" i="16" s="1"/>
  <c r="H263" i="16"/>
  <c r="J263" i="16"/>
  <c r="A264" i="16"/>
  <c r="B264" i="16"/>
  <c r="C264" i="16"/>
  <c r="D264" i="16"/>
  <c r="E264" i="16"/>
  <c r="F264" i="16"/>
  <c r="G264" i="16"/>
  <c r="K264" i="16" s="1"/>
  <c r="H264" i="16"/>
  <c r="J264" i="16"/>
  <c r="A265" i="16"/>
  <c r="B265" i="16"/>
  <c r="C265" i="16"/>
  <c r="D265" i="16"/>
  <c r="E265" i="16"/>
  <c r="F265" i="16"/>
  <c r="G265" i="16"/>
  <c r="K265" i="16" s="1"/>
  <c r="H265" i="16"/>
  <c r="J265" i="16"/>
  <c r="A266" i="16"/>
  <c r="B266" i="16"/>
  <c r="C266" i="16"/>
  <c r="D266" i="16"/>
  <c r="E266" i="16"/>
  <c r="F266" i="16"/>
  <c r="G266" i="16"/>
  <c r="K266" i="16" s="1"/>
  <c r="H266" i="16"/>
  <c r="J266" i="16"/>
  <c r="A267" i="16"/>
  <c r="B267" i="16"/>
  <c r="C267" i="16"/>
  <c r="D267" i="16"/>
  <c r="E267" i="16"/>
  <c r="F267" i="16"/>
  <c r="G267" i="16"/>
  <c r="K267" i="16" s="1"/>
  <c r="H267" i="16"/>
  <c r="J267" i="16"/>
  <c r="B248" i="16"/>
  <c r="C248" i="16"/>
  <c r="D248" i="16"/>
  <c r="E248" i="16"/>
  <c r="F248" i="16"/>
  <c r="G248" i="16"/>
  <c r="K248" i="16" s="1"/>
  <c r="H248" i="16"/>
  <c r="J248" i="16"/>
  <c r="A248" i="16"/>
  <c r="A230" i="16"/>
  <c r="B230" i="16"/>
  <c r="C230" i="16"/>
  <c r="D230" i="16"/>
  <c r="E230" i="16"/>
  <c r="F230" i="16"/>
  <c r="G230" i="16"/>
  <c r="K230" i="16" s="1"/>
  <c r="H230" i="16"/>
  <c r="J230" i="16"/>
  <c r="A231" i="16"/>
  <c r="B231" i="16"/>
  <c r="C231" i="16"/>
  <c r="D231" i="16"/>
  <c r="E231" i="16"/>
  <c r="F231" i="16"/>
  <c r="G231" i="16"/>
  <c r="K231" i="16" s="1"/>
  <c r="H231" i="16"/>
  <c r="J231" i="16"/>
  <c r="A232" i="16"/>
  <c r="B232" i="16"/>
  <c r="C232" i="16"/>
  <c r="D232" i="16"/>
  <c r="E232" i="16"/>
  <c r="F232" i="16"/>
  <c r="G232" i="16"/>
  <c r="K232" i="16" s="1"/>
  <c r="H232" i="16"/>
  <c r="J232" i="16"/>
  <c r="A233" i="16"/>
  <c r="B233" i="16"/>
  <c r="C233" i="16"/>
  <c r="D233" i="16"/>
  <c r="E233" i="16"/>
  <c r="F233" i="16"/>
  <c r="G233" i="16"/>
  <c r="K233" i="16" s="1"/>
  <c r="H233" i="16"/>
  <c r="J233" i="16"/>
  <c r="A234" i="16"/>
  <c r="B234" i="16"/>
  <c r="C234" i="16"/>
  <c r="D234" i="16"/>
  <c r="E234" i="16"/>
  <c r="F234" i="16"/>
  <c r="G234" i="16"/>
  <c r="K234" i="16" s="1"/>
  <c r="H234" i="16"/>
  <c r="J234" i="16"/>
  <c r="A235" i="16"/>
  <c r="B235" i="16"/>
  <c r="C235" i="16"/>
  <c r="D235" i="16"/>
  <c r="E235" i="16"/>
  <c r="F235" i="16"/>
  <c r="G235" i="16"/>
  <c r="K235" i="16" s="1"/>
  <c r="H235" i="16"/>
  <c r="J235" i="16"/>
  <c r="A236" i="16"/>
  <c r="B236" i="16"/>
  <c r="C236" i="16"/>
  <c r="D236" i="16"/>
  <c r="E236" i="16"/>
  <c r="F236" i="16"/>
  <c r="G236" i="16"/>
  <c r="K236" i="16" s="1"/>
  <c r="H236" i="16"/>
  <c r="J236" i="16"/>
  <c r="A237" i="16"/>
  <c r="B237" i="16"/>
  <c r="C237" i="16"/>
  <c r="D237" i="16"/>
  <c r="E237" i="16"/>
  <c r="F237" i="16"/>
  <c r="G237" i="16"/>
  <c r="K237" i="16" s="1"/>
  <c r="H237" i="16"/>
  <c r="J237" i="16"/>
  <c r="A238" i="16"/>
  <c r="B238" i="16"/>
  <c r="C238" i="16"/>
  <c r="D238" i="16"/>
  <c r="E238" i="16"/>
  <c r="F238" i="16"/>
  <c r="G238" i="16"/>
  <c r="K238" i="16" s="1"/>
  <c r="H238" i="16"/>
  <c r="J238" i="16"/>
  <c r="B229" i="16"/>
  <c r="C229" i="16"/>
  <c r="D229" i="16"/>
  <c r="E229" i="16"/>
  <c r="F229" i="16"/>
  <c r="H229" i="16"/>
  <c r="J229" i="16"/>
  <c r="B215" i="16"/>
  <c r="C215" i="16"/>
  <c r="D215" i="16"/>
  <c r="E215" i="16"/>
  <c r="F215" i="16"/>
  <c r="G215" i="16"/>
  <c r="K215" i="16" s="1"/>
  <c r="H215" i="16"/>
  <c r="J215" i="16"/>
  <c r="B216" i="16"/>
  <c r="C216" i="16"/>
  <c r="D216" i="16"/>
  <c r="E216" i="16"/>
  <c r="F216" i="16"/>
  <c r="G216" i="16"/>
  <c r="K216" i="16" s="1"/>
  <c r="H216" i="16"/>
  <c r="J216" i="16"/>
  <c r="B217" i="16"/>
  <c r="C217" i="16"/>
  <c r="D217" i="16"/>
  <c r="E217" i="16"/>
  <c r="F217" i="16"/>
  <c r="G217" i="16"/>
  <c r="K217" i="16" s="1"/>
  <c r="H217" i="16"/>
  <c r="J217" i="16"/>
  <c r="B218" i="16"/>
  <c r="C218" i="16"/>
  <c r="D218" i="16"/>
  <c r="E218" i="16"/>
  <c r="F218" i="16"/>
  <c r="G218" i="16"/>
  <c r="K218" i="16" s="1"/>
  <c r="H218" i="16"/>
  <c r="J218" i="16"/>
  <c r="B219" i="16"/>
  <c r="C219" i="16"/>
  <c r="D219" i="16"/>
  <c r="E219" i="16"/>
  <c r="F219" i="16"/>
  <c r="G219" i="16"/>
  <c r="K219" i="16" s="1"/>
  <c r="H219" i="16"/>
  <c r="J219" i="16"/>
  <c r="B220" i="16"/>
  <c r="C220" i="16"/>
  <c r="D220" i="16"/>
  <c r="E220" i="16"/>
  <c r="F220" i="16"/>
  <c r="G220" i="16"/>
  <c r="K220" i="16" s="1"/>
  <c r="H220" i="16"/>
  <c r="J220" i="16"/>
  <c r="B221" i="16"/>
  <c r="C221" i="16"/>
  <c r="D221" i="16"/>
  <c r="E221" i="16"/>
  <c r="F221" i="16"/>
  <c r="G221" i="16"/>
  <c r="K221" i="16" s="1"/>
  <c r="H221" i="16"/>
  <c r="J221" i="16"/>
  <c r="B222" i="16"/>
  <c r="C222" i="16"/>
  <c r="D222" i="16"/>
  <c r="E222" i="16"/>
  <c r="F222" i="16"/>
  <c r="G222" i="16"/>
  <c r="K222" i="16" s="1"/>
  <c r="H222" i="16"/>
  <c r="J222" i="16"/>
  <c r="B223" i="16"/>
  <c r="C223" i="16"/>
  <c r="D223" i="16"/>
  <c r="E223" i="16"/>
  <c r="F223" i="16"/>
  <c r="G223" i="16"/>
  <c r="K223" i="16" s="1"/>
  <c r="H223" i="16"/>
  <c r="J223" i="16"/>
  <c r="B224" i="16"/>
  <c r="C224" i="16"/>
  <c r="D224" i="16"/>
  <c r="E224" i="16"/>
  <c r="F224" i="16"/>
  <c r="G224" i="16"/>
  <c r="K224" i="16" s="1"/>
  <c r="H224" i="16"/>
  <c r="J224" i="16"/>
  <c r="B225" i="16"/>
  <c r="C225" i="16"/>
  <c r="D225" i="16"/>
  <c r="E225" i="16"/>
  <c r="F225" i="16"/>
  <c r="G225" i="16"/>
  <c r="K225" i="16" s="1"/>
  <c r="H225" i="16"/>
  <c r="J225" i="16"/>
  <c r="B226" i="16"/>
  <c r="C226" i="16"/>
  <c r="D226" i="16"/>
  <c r="E226" i="16"/>
  <c r="F226" i="16"/>
  <c r="G226" i="16"/>
  <c r="K226" i="16" s="1"/>
  <c r="H226" i="16"/>
  <c r="J226" i="16"/>
  <c r="C214" i="16"/>
  <c r="D214" i="16"/>
  <c r="E214" i="16"/>
  <c r="F214" i="16"/>
  <c r="G214" i="16"/>
  <c r="K214" i="16" s="1"/>
  <c r="H214" i="16"/>
  <c r="J214" i="16"/>
  <c r="J318" i="2"/>
  <c r="I450" i="16"/>
  <c r="J317" i="2"/>
  <c r="I449" i="16"/>
  <c r="I444" i="16"/>
  <c r="I443" i="16"/>
  <c r="I441" i="16"/>
  <c r="I440" i="16"/>
  <c r="I306" i="2"/>
  <c r="H306" i="2"/>
  <c r="I291" i="2"/>
  <c r="I421" i="16"/>
  <c r="I420" i="16"/>
  <c r="I419" i="16"/>
  <c r="I418" i="16"/>
  <c r="I417" i="16"/>
  <c r="I416" i="16"/>
  <c r="I415" i="16"/>
  <c r="I414" i="16"/>
  <c r="I413" i="16"/>
  <c r="I412" i="16"/>
  <c r="I411" i="16"/>
  <c r="I410" i="16"/>
  <c r="I409" i="16"/>
  <c r="I276" i="2"/>
  <c r="H276" i="2"/>
  <c r="I406" i="16"/>
  <c r="I405" i="16"/>
  <c r="I404" i="16"/>
  <c r="I403" i="16"/>
  <c r="I402" i="16"/>
  <c r="I401" i="16"/>
  <c r="I400" i="16"/>
  <c r="I399" i="16"/>
  <c r="I398" i="16"/>
  <c r="I397" i="16"/>
  <c r="I396" i="16"/>
  <c r="I395" i="16"/>
  <c r="I394" i="16"/>
  <c r="I393" i="16"/>
  <c r="I392" i="16"/>
  <c r="I390" i="16"/>
  <c r="I257" i="2"/>
  <c r="I387" i="16"/>
  <c r="I386" i="16"/>
  <c r="I385" i="16"/>
  <c r="I384" i="16"/>
  <c r="I383" i="16"/>
  <c r="I382" i="16"/>
  <c r="I381" i="16"/>
  <c r="I380" i="16"/>
  <c r="I379" i="16"/>
  <c r="I378" i="16"/>
  <c r="I377" i="16"/>
  <c r="I376" i="16"/>
  <c r="I375" i="16"/>
  <c r="I374" i="16"/>
  <c r="I373" i="16"/>
  <c r="I372" i="16"/>
  <c r="I371" i="16"/>
  <c r="I370" i="16"/>
  <c r="I369" i="16"/>
  <c r="I236" i="2"/>
  <c r="H236" i="2"/>
  <c r="I366" i="16"/>
  <c r="I365" i="16"/>
  <c r="I364" i="16"/>
  <c r="I363" i="16"/>
  <c r="I362" i="16"/>
  <c r="I361" i="16"/>
  <c r="I360" i="16"/>
  <c r="I359" i="16"/>
  <c r="H225" i="2"/>
  <c r="I225" i="2"/>
  <c r="I356" i="16"/>
  <c r="I355" i="16"/>
  <c r="I354" i="16"/>
  <c r="I353" i="16"/>
  <c r="I352" i="16"/>
  <c r="I351" i="16"/>
  <c r="I350" i="16"/>
  <c r="I349" i="16"/>
  <c r="I348" i="16"/>
  <c r="I347" i="16"/>
  <c r="I346" i="16"/>
  <c r="I345" i="16"/>
  <c r="H211" i="2"/>
  <c r="I211" i="2"/>
  <c r="I202" i="2"/>
  <c r="H202" i="2"/>
  <c r="I302" i="16"/>
  <c r="I303" i="16"/>
  <c r="I304" i="16"/>
  <c r="I305" i="16"/>
  <c r="I307" i="16"/>
  <c r="I308" i="16"/>
  <c r="I309" i="16"/>
  <c r="I310" i="16"/>
  <c r="I311" i="16"/>
  <c r="I312" i="16"/>
  <c r="I313" i="16"/>
  <c r="I301" i="16"/>
  <c r="I288" i="16"/>
  <c r="I289" i="16"/>
  <c r="I290" i="16"/>
  <c r="I291" i="16"/>
  <c r="I292" i="16"/>
  <c r="I293" i="16"/>
  <c r="I294" i="16"/>
  <c r="I295" i="16"/>
  <c r="I296" i="16"/>
  <c r="I297" i="16"/>
  <c r="I298" i="16"/>
  <c r="I299" i="16"/>
  <c r="I287" i="16"/>
  <c r="I273" i="16"/>
  <c r="I274" i="16"/>
  <c r="I275" i="16"/>
  <c r="I277" i="16"/>
  <c r="I278" i="16"/>
  <c r="I279" i="16"/>
  <c r="I280" i="16"/>
  <c r="I281" i="16"/>
  <c r="I282" i="16"/>
  <c r="I283" i="16"/>
  <c r="I284" i="16"/>
  <c r="I285" i="16"/>
  <c r="I215" i="16"/>
  <c r="I216" i="16"/>
  <c r="I217" i="16"/>
  <c r="I218" i="16"/>
  <c r="I219" i="16"/>
  <c r="I220" i="16"/>
  <c r="I221" i="16"/>
  <c r="I222" i="16"/>
  <c r="I223" i="16"/>
  <c r="I224" i="16"/>
  <c r="I225" i="16"/>
  <c r="I226" i="16"/>
  <c r="I88" i="2"/>
  <c r="I79" i="2"/>
  <c r="H79" i="2"/>
  <c r="B139" i="16"/>
  <c r="B141" i="16"/>
  <c r="B137" i="16"/>
  <c r="B135" i="16"/>
  <c r="B36" i="16"/>
  <c r="B489" i="16"/>
  <c r="I442" i="16"/>
  <c r="I439" i="16"/>
  <c r="I367" i="16"/>
  <c r="J276" i="2"/>
  <c r="H257" i="2"/>
  <c r="J236" i="2"/>
  <c r="J306" i="2"/>
  <c r="H291" i="2"/>
  <c r="J291" i="2"/>
  <c r="J211" i="2"/>
  <c r="I344" i="16"/>
  <c r="J225" i="2"/>
  <c r="I358" i="16"/>
  <c r="J257" i="2"/>
  <c r="I391" i="16"/>
  <c r="B28" i="16"/>
  <c r="B27" i="16"/>
  <c r="B26" i="16"/>
  <c r="B25" i="16"/>
  <c r="B24" i="16"/>
  <c r="B92" i="16"/>
  <c r="B17" i="16" s="1"/>
  <c r="B91" i="16"/>
  <c r="B90" i="16"/>
  <c r="B89" i="16"/>
  <c r="B88" i="16"/>
  <c r="B77" i="16"/>
  <c r="G85" i="16"/>
  <c r="G81" i="16"/>
  <c r="G80" i="16"/>
  <c r="G79" i="16"/>
  <c r="G78" i="16"/>
  <c r="G77" i="16"/>
  <c r="G76" i="16"/>
  <c r="G75" i="16"/>
  <c r="G74" i="16"/>
  <c r="G73" i="16"/>
  <c r="I272" i="16"/>
  <c r="G272" i="16"/>
  <c r="K272" i="16" s="1"/>
  <c r="I271" i="16"/>
  <c r="G271" i="16"/>
  <c r="K271" i="16" s="1"/>
  <c r="A63" i="16"/>
  <c r="A61" i="16"/>
  <c r="A59" i="16"/>
  <c r="A57" i="16"/>
  <c r="I230" i="16"/>
  <c r="I231" i="16"/>
  <c r="I232" i="16"/>
  <c r="I233" i="16"/>
  <c r="I306" i="16"/>
  <c r="G306" i="16"/>
  <c r="K306" i="16" s="1"/>
  <c r="I270" i="16"/>
  <c r="G270" i="16"/>
  <c r="K270" i="16" s="1"/>
  <c r="I276" i="16"/>
  <c r="G276" i="16"/>
  <c r="K276" i="16" s="1"/>
  <c r="J83" i="17"/>
  <c r="K95" i="17"/>
  <c r="J81" i="17"/>
  <c r="J87" i="17"/>
  <c r="J104" i="17"/>
  <c r="A215" i="16"/>
  <c r="A216" i="16"/>
  <c r="A217" i="16"/>
  <c r="A218" i="16"/>
  <c r="A219" i="16"/>
  <c r="A220" i="16"/>
  <c r="A221" i="16"/>
  <c r="A222" i="16"/>
  <c r="A223" i="16"/>
  <c r="B214" i="16"/>
  <c r="B206" i="16"/>
  <c r="C206" i="16"/>
  <c r="D206" i="16"/>
  <c r="E206" i="16"/>
  <c r="F206" i="16"/>
  <c r="G206" i="16"/>
  <c r="K206" i="16" s="1"/>
  <c r="H206" i="16"/>
  <c r="J206" i="16"/>
  <c r="A207" i="16"/>
  <c r="B207" i="16"/>
  <c r="C207" i="16"/>
  <c r="D207" i="16"/>
  <c r="E207" i="16"/>
  <c r="F207" i="16"/>
  <c r="G207" i="16"/>
  <c r="K207" i="16" s="1"/>
  <c r="H207" i="16"/>
  <c r="J207" i="16"/>
  <c r="A208" i="16"/>
  <c r="B208" i="16"/>
  <c r="C208" i="16"/>
  <c r="D208" i="16"/>
  <c r="E208" i="16"/>
  <c r="F208" i="16"/>
  <c r="G208" i="16"/>
  <c r="K208" i="16" s="1"/>
  <c r="H208" i="16"/>
  <c r="J208" i="16"/>
  <c r="A209" i="16"/>
  <c r="B209" i="16"/>
  <c r="C209" i="16"/>
  <c r="D209" i="16"/>
  <c r="E209" i="16"/>
  <c r="F209" i="16"/>
  <c r="G209" i="16"/>
  <c r="K209" i="16" s="1"/>
  <c r="H209" i="16"/>
  <c r="J209" i="16"/>
  <c r="A210" i="16"/>
  <c r="B210" i="16"/>
  <c r="C210" i="16"/>
  <c r="D210" i="16"/>
  <c r="E210" i="16"/>
  <c r="F210" i="16"/>
  <c r="G210" i="16"/>
  <c r="K210" i="16" s="1"/>
  <c r="H210" i="16"/>
  <c r="J210" i="16"/>
  <c r="A211" i="16"/>
  <c r="B211" i="16"/>
  <c r="C211" i="16"/>
  <c r="D211" i="16"/>
  <c r="E211" i="16"/>
  <c r="F211" i="16"/>
  <c r="G211" i="16"/>
  <c r="K211" i="16" s="1"/>
  <c r="H211" i="16"/>
  <c r="J211" i="16"/>
  <c r="B205" i="16"/>
  <c r="C205" i="16"/>
  <c r="D205" i="16"/>
  <c r="E205" i="16"/>
  <c r="F205" i="16"/>
  <c r="G205" i="16"/>
  <c r="K205" i="16" s="1"/>
  <c r="H205" i="16"/>
  <c r="J205" i="16"/>
  <c r="A205" i="16"/>
  <c r="B50" i="13"/>
  <c r="H37" i="13"/>
  <c r="G37" i="13"/>
  <c r="C39" i="13"/>
  <c r="F164" i="16"/>
  <c r="G164" i="16"/>
  <c r="F165" i="16"/>
  <c r="G165" i="16"/>
  <c r="F166" i="16"/>
  <c r="G166" i="16"/>
  <c r="B71" i="16"/>
  <c r="B12" i="16" s="1"/>
  <c r="B72" i="16"/>
  <c r="B13" i="16" s="1"/>
  <c r="I183" i="2"/>
  <c r="H315" i="16" s="1"/>
  <c r="I168" i="2"/>
  <c r="I153" i="2"/>
  <c r="I134" i="2"/>
  <c r="I113" i="2"/>
  <c r="I102" i="2"/>
  <c r="H183" i="2"/>
  <c r="G315" i="16" s="1"/>
  <c r="H168" i="2"/>
  <c r="H153" i="2"/>
  <c r="G229" i="16"/>
  <c r="K229" i="16" s="1"/>
  <c r="G150" i="13"/>
  <c r="G152" i="13"/>
  <c r="C30" i="13"/>
  <c r="C31" i="13"/>
  <c r="D30" i="13"/>
  <c r="I316" i="16"/>
  <c r="I317" i="16"/>
  <c r="I318" i="16"/>
  <c r="I319" i="16"/>
  <c r="I320" i="16"/>
  <c r="I321" i="16"/>
  <c r="J167" i="2"/>
  <c r="J152" i="2"/>
  <c r="I248" i="16"/>
  <c r="I249" i="16"/>
  <c r="I250" i="16"/>
  <c r="I251" i="16"/>
  <c r="I252" i="16"/>
  <c r="I253" i="16"/>
  <c r="I254" i="16"/>
  <c r="I255" i="16"/>
  <c r="I256" i="16"/>
  <c r="I257" i="16"/>
  <c r="I258" i="16"/>
  <c r="I259" i="16"/>
  <c r="I260" i="16"/>
  <c r="I261" i="16"/>
  <c r="I262" i="16"/>
  <c r="I263" i="16"/>
  <c r="I264" i="16"/>
  <c r="I265" i="16"/>
  <c r="I266" i="16"/>
  <c r="I267" i="16"/>
  <c r="I234" i="16"/>
  <c r="I235" i="16"/>
  <c r="I236" i="16"/>
  <c r="I237" i="16"/>
  <c r="J112" i="2"/>
  <c r="I238" i="16"/>
  <c r="C23" i="3"/>
  <c r="I11" i="18"/>
  <c r="A344" i="16"/>
  <c r="A336" i="16"/>
  <c r="B336" i="16"/>
  <c r="C336" i="16"/>
  <c r="D336" i="16"/>
  <c r="E336" i="16"/>
  <c r="F336" i="16"/>
  <c r="H336" i="16"/>
  <c r="A337" i="16"/>
  <c r="B337" i="16"/>
  <c r="C337" i="16"/>
  <c r="D337" i="16"/>
  <c r="E337" i="16"/>
  <c r="F337" i="16"/>
  <c r="H337" i="16"/>
  <c r="A338" i="16"/>
  <c r="B338" i="16"/>
  <c r="C338" i="16"/>
  <c r="D338" i="16"/>
  <c r="E338" i="16"/>
  <c r="F338" i="16"/>
  <c r="H338" i="16"/>
  <c r="A339" i="16"/>
  <c r="B339" i="16"/>
  <c r="C339" i="16"/>
  <c r="D339" i="16"/>
  <c r="E339" i="16"/>
  <c r="F339" i="16"/>
  <c r="H339" i="16"/>
  <c r="A340" i="16"/>
  <c r="B340" i="16"/>
  <c r="C340" i="16"/>
  <c r="D340" i="16"/>
  <c r="E340" i="16"/>
  <c r="F340" i="16"/>
  <c r="H340" i="16"/>
  <c r="A341" i="16"/>
  <c r="B341" i="16"/>
  <c r="C341" i="16"/>
  <c r="D341" i="16"/>
  <c r="E341" i="16"/>
  <c r="F341" i="16"/>
  <c r="H341" i="16"/>
  <c r="B335" i="16"/>
  <c r="C335" i="16"/>
  <c r="D335" i="16"/>
  <c r="E335" i="16"/>
  <c r="F335" i="16"/>
  <c r="H335" i="16"/>
  <c r="A335" i="16"/>
  <c r="A315" i="16"/>
  <c r="B315" i="16"/>
  <c r="C315" i="16"/>
  <c r="D315" i="16"/>
  <c r="E315" i="16"/>
  <c r="F315" i="16"/>
  <c r="J315" i="16"/>
  <c r="A229" i="16"/>
  <c r="A214" i="16"/>
  <c r="G71" i="16"/>
  <c r="B74" i="16"/>
  <c r="B16" i="16" s="1"/>
  <c r="I341" i="16"/>
  <c r="I340" i="16"/>
  <c r="I339" i="16"/>
  <c r="I338" i="16"/>
  <c r="I337" i="16"/>
  <c r="I336" i="16"/>
  <c r="I335" i="16"/>
  <c r="I206" i="16"/>
  <c r="I207" i="16"/>
  <c r="I208" i="16"/>
  <c r="I209" i="16"/>
  <c r="I210" i="16"/>
  <c r="I211" i="16"/>
  <c r="I205" i="16"/>
  <c r="C71" i="2"/>
  <c r="C69" i="2"/>
  <c r="B69" i="2"/>
  <c r="M13" i="1"/>
  <c r="K11" i="1"/>
  <c r="G70" i="16"/>
  <c r="H6" i="10"/>
  <c r="F4" i="10"/>
  <c r="K23" i="18"/>
  <c r="L23" i="18" s="1"/>
  <c r="K103" i="17"/>
  <c r="J101" i="17"/>
  <c r="J99" i="17"/>
  <c r="J97" i="17"/>
  <c r="J103" i="17"/>
  <c r="J93" i="17"/>
  <c r="J91" i="17"/>
  <c r="J89" i="17"/>
  <c r="J95" i="17"/>
  <c r="J85" i="17"/>
  <c r="F87" i="17"/>
  <c r="F95" i="17"/>
  <c r="F103" i="17"/>
  <c r="F105" i="17"/>
  <c r="H103" i="17"/>
  <c r="H95" i="17"/>
  <c r="H87" i="17"/>
  <c r="H104" i="17"/>
  <c r="K87" i="17"/>
  <c r="K104" i="17"/>
  <c r="B164" i="16"/>
  <c r="E164" i="16"/>
  <c r="H164" i="16"/>
  <c r="B165" i="16"/>
  <c r="E165" i="16"/>
  <c r="H165" i="16"/>
  <c r="B166" i="16"/>
  <c r="E166" i="16"/>
  <c r="H166" i="16"/>
  <c r="B167" i="16"/>
  <c r="E167" i="16"/>
  <c r="F167" i="16"/>
  <c r="G167" i="16"/>
  <c r="H167" i="16"/>
  <c r="B168" i="16"/>
  <c r="E168" i="16"/>
  <c r="F168" i="16"/>
  <c r="G168" i="16"/>
  <c r="H168" i="16"/>
  <c r="B169" i="16"/>
  <c r="E169" i="16"/>
  <c r="F169" i="16"/>
  <c r="G169" i="16"/>
  <c r="H169" i="16"/>
  <c r="B170" i="16"/>
  <c r="E170" i="16"/>
  <c r="F170" i="16"/>
  <c r="G170" i="16"/>
  <c r="H170" i="16"/>
  <c r="B171" i="16"/>
  <c r="E171" i="16"/>
  <c r="F171" i="16"/>
  <c r="G171" i="16"/>
  <c r="H171" i="16"/>
  <c r="C171" i="16"/>
  <c r="D3" i="13"/>
  <c r="C151" i="13"/>
  <c r="B149" i="13"/>
  <c r="C149" i="13"/>
  <c r="D149" i="13"/>
  <c r="G147" i="13" s="1"/>
  <c r="F7" i="13"/>
  <c r="D7" i="13"/>
  <c r="B7" i="13"/>
  <c r="E10" i="13"/>
  <c r="B6" i="13"/>
  <c r="B5" i="13"/>
  <c r="E4" i="13"/>
  <c r="D4" i="13"/>
  <c r="B4" i="13"/>
  <c r="B3" i="13"/>
  <c r="A1" i="13"/>
  <c r="F127" i="13"/>
  <c r="B134" i="13"/>
  <c r="C164" i="13"/>
  <c r="A163" i="13"/>
  <c r="A162" i="13"/>
  <c r="A161" i="13"/>
  <c r="A160" i="13"/>
  <c r="A159" i="13"/>
  <c r="A158" i="13"/>
  <c r="A157" i="13"/>
  <c r="A156" i="13"/>
  <c r="F115" i="13"/>
  <c r="I107" i="13"/>
  <c r="H103" i="13"/>
  <c r="H102" i="13"/>
  <c r="H101" i="13"/>
  <c r="H100" i="13"/>
  <c r="H99" i="13"/>
  <c r="H97" i="13"/>
  <c r="H95" i="13"/>
  <c r="H94" i="13"/>
  <c r="H93" i="13"/>
  <c r="H92" i="13"/>
  <c r="G91" i="13"/>
  <c r="F91" i="13"/>
  <c r="H91" i="13"/>
  <c r="H90" i="13"/>
  <c r="H89" i="13"/>
  <c r="G88" i="13"/>
  <c r="F88" i="13"/>
  <c r="H87" i="13"/>
  <c r="H86" i="13"/>
  <c r="G85" i="13"/>
  <c r="F85" i="13"/>
  <c r="H85" i="13"/>
  <c r="H84" i="13"/>
  <c r="H83" i="13"/>
  <c r="H82" i="13"/>
  <c r="H81" i="13"/>
  <c r="H80" i="13"/>
  <c r="H79" i="13"/>
  <c r="H78" i="13"/>
  <c r="H77" i="13"/>
  <c r="G76" i="13"/>
  <c r="F76" i="13"/>
  <c r="H75" i="13"/>
  <c r="H74" i="13"/>
  <c r="H73" i="13"/>
  <c r="H72" i="13"/>
  <c r="H71" i="13"/>
  <c r="H70" i="13"/>
  <c r="H69" i="13"/>
  <c r="H68" i="13"/>
  <c r="G67" i="13"/>
  <c r="F67" i="13"/>
  <c r="H66" i="13"/>
  <c r="H65" i="13"/>
  <c r="H64" i="13"/>
  <c r="H63" i="13"/>
  <c r="H62" i="13"/>
  <c r="H61" i="13"/>
  <c r="G60" i="13"/>
  <c r="F60" i="13"/>
  <c r="H59" i="13"/>
  <c r="H58" i="13"/>
  <c r="G57" i="13"/>
  <c r="F57" i="13"/>
  <c r="D37" i="13"/>
  <c r="C37" i="13"/>
  <c r="C43" i="13"/>
  <c r="B37" i="13"/>
  <c r="C35" i="13"/>
  <c r="H76" i="13"/>
  <c r="H60" i="13"/>
  <c r="H67" i="13"/>
  <c r="H88" i="13"/>
  <c r="G96" i="13"/>
  <c r="G98" i="13"/>
  <c r="G104" i="13"/>
  <c r="H57" i="13"/>
  <c r="B43" i="13"/>
  <c r="B11" i="13"/>
  <c r="J194" i="2"/>
  <c r="I326" i="16"/>
  <c r="J193" i="2"/>
  <c r="I325" i="16"/>
  <c r="F141" i="13"/>
  <c r="B119" i="13"/>
  <c r="B120" i="13"/>
  <c r="H96" i="13"/>
  <c r="F98" i="13"/>
  <c r="F117" i="13"/>
  <c r="B35" i="13"/>
  <c r="D35" i="13"/>
  <c r="C32" i="13"/>
  <c r="F140" i="13"/>
  <c r="G140" i="13"/>
  <c r="B124" i="13"/>
  <c r="B125" i="13"/>
  <c r="H98" i="13"/>
  <c r="H104" i="13"/>
  <c r="F104" i="13"/>
  <c r="C11" i="13"/>
  <c r="D25" i="13"/>
  <c r="B158" i="13"/>
  <c r="D29" i="13"/>
  <c r="B162" i="13"/>
  <c r="D26" i="13"/>
  <c r="B159" i="13"/>
  <c r="D28" i="13"/>
  <c r="D23" i="13"/>
  <c r="D24" i="13"/>
  <c r="D27" i="13"/>
  <c r="B160" i="13"/>
  <c r="B51" i="13"/>
  <c r="C53" i="13"/>
  <c r="D43" i="13"/>
  <c r="D39" i="13"/>
  <c r="B163" i="13"/>
  <c r="B156" i="13"/>
  <c r="D31" i="13"/>
  <c r="B48" i="13"/>
  <c r="C50" i="13"/>
  <c r="B161" i="13"/>
  <c r="B157" i="13"/>
  <c r="B52" i="13"/>
  <c r="C119" i="13"/>
  <c r="C124" i="13"/>
  <c r="B164" i="13"/>
  <c r="C51" i="13"/>
  <c r="C120" i="13"/>
  <c r="F120" i="13"/>
  <c r="F122" i="13"/>
  <c r="C125" i="13"/>
  <c r="F125" i="13"/>
  <c r="F132" i="13"/>
  <c r="F138" i="13"/>
  <c r="F139" i="13"/>
  <c r="G139" i="13"/>
  <c r="I269" i="16"/>
  <c r="G269" i="16"/>
  <c r="K269" i="16" s="1"/>
  <c r="H88" i="2"/>
  <c r="I229" i="16"/>
  <c r="H102" i="2"/>
  <c r="J168" i="2"/>
  <c r="H134" i="2"/>
  <c r="J153" i="2"/>
  <c r="J113" i="2"/>
  <c r="J183" i="2"/>
  <c r="I315" i="16" s="1"/>
  <c r="B150" i="13"/>
  <c r="B152" i="13"/>
  <c r="F163" i="13" s="1"/>
  <c r="H163" i="13" s="1"/>
  <c r="J134" i="2"/>
  <c r="I214" i="16"/>
  <c r="J102" i="2"/>
  <c r="B151" i="13"/>
  <c r="H105" i="17"/>
  <c r="J105" i="17"/>
  <c r="K105" i="17"/>
  <c r="M87" i="17"/>
  <c r="M97" i="17"/>
  <c r="M93" i="17"/>
  <c r="M101" i="17"/>
  <c r="M99" i="17"/>
  <c r="M103" i="17"/>
  <c r="M81" i="17"/>
  <c r="M83" i="17"/>
  <c r="M91" i="17"/>
  <c r="M95" i="17"/>
  <c r="M89" i="17"/>
  <c r="M85" i="17"/>
  <c r="M105" i="17"/>
  <c r="M104" i="17"/>
  <c r="K27" i="18" l="1"/>
  <c r="K35" i="18" s="1"/>
  <c r="B123" i="16" s="1"/>
  <c r="D33" i="3"/>
  <c r="D21" i="3"/>
  <c r="D170" i="16" s="1"/>
  <c r="D17" i="3"/>
  <c r="D166" i="16" s="1"/>
  <c r="L35" i="18"/>
  <c r="C123" i="16" s="1"/>
  <c r="D32" i="3"/>
  <c r="D16" i="3"/>
  <c r="D22" i="3"/>
  <c r="D28" i="7" s="1"/>
  <c r="D20" i="3"/>
  <c r="D169" i="16" s="1"/>
  <c r="D15" i="3"/>
  <c r="D18" i="3"/>
  <c r="D167" i="16" s="1"/>
  <c r="D19" i="3"/>
  <c r="D168" i="16" s="1"/>
  <c r="J202" i="2"/>
  <c r="I87" i="2"/>
  <c r="J88" i="2"/>
  <c r="B511" i="16"/>
  <c r="K286" i="16"/>
  <c r="K268" i="16"/>
  <c r="K228" i="16"/>
  <c r="K247" i="16"/>
  <c r="B512" i="16"/>
  <c r="K213" i="16"/>
  <c r="C343" i="2"/>
  <c r="D337" i="2" s="1"/>
  <c r="C337" i="2" s="1"/>
  <c r="B507" i="16"/>
  <c r="K204" i="16"/>
  <c r="E479" i="16"/>
  <c r="D512" i="16" s="1"/>
  <c r="G408" i="16"/>
  <c r="K390" i="16"/>
  <c r="K389" i="16" s="1"/>
  <c r="G389" i="16"/>
  <c r="I408" i="16"/>
  <c r="H408" i="16"/>
  <c r="K409" i="16"/>
  <c r="K408" i="16" s="1"/>
  <c r="B105" i="16"/>
  <c r="B107" i="16" s="1"/>
  <c r="B108" i="16" s="1"/>
  <c r="B99" i="16"/>
  <c r="I300" i="16"/>
  <c r="B98" i="16"/>
  <c r="B96" i="16"/>
  <c r="B97" i="16"/>
  <c r="H300" i="16"/>
  <c r="K301" i="16"/>
  <c r="K300" i="16" s="1"/>
  <c r="G300" i="16"/>
  <c r="G334" i="16"/>
  <c r="C556" i="16"/>
  <c r="C557" i="16" s="1"/>
  <c r="C558" i="16" s="1"/>
  <c r="E597" i="16" s="1"/>
  <c r="E647" i="16" s="1"/>
  <c r="G204" i="16"/>
  <c r="J79" i="2"/>
  <c r="I190" i="2"/>
  <c r="I191" i="2" s="1"/>
  <c r="H323" i="16" s="1"/>
  <c r="I228" i="16"/>
  <c r="K424" i="16"/>
  <c r="K423" i="16" s="1"/>
  <c r="I313" i="2"/>
  <c r="I314" i="2" s="1"/>
  <c r="H313" i="2"/>
  <c r="H314" i="2" s="1"/>
  <c r="H210" i="2"/>
  <c r="I210" i="2"/>
  <c r="J210" i="2"/>
  <c r="J313" i="2"/>
  <c r="J314" i="2" s="1"/>
  <c r="H446" i="16"/>
  <c r="I315" i="2"/>
  <c r="G446" i="16"/>
  <c r="C339" i="2"/>
  <c r="D338" i="2" s="1"/>
  <c r="C124" i="16" s="1"/>
  <c r="H315" i="2"/>
  <c r="D507" i="16"/>
  <c r="I268" i="16"/>
  <c r="H190" i="2"/>
  <c r="H191" i="2" s="1"/>
  <c r="G323" i="16" s="1"/>
  <c r="B525" i="16" s="1"/>
  <c r="J87" i="2"/>
  <c r="I213" i="16"/>
  <c r="H87" i="2"/>
  <c r="J190" i="2"/>
  <c r="J191" i="2" s="1"/>
  <c r="B20" i="16"/>
  <c r="B488" i="16" s="1"/>
  <c r="B490" i="16" s="1"/>
  <c r="K334" i="16"/>
  <c r="K315" i="16"/>
  <c r="D509" i="16"/>
  <c r="H343" i="16"/>
  <c r="H268" i="16"/>
  <c r="C512" i="16"/>
  <c r="B509" i="16"/>
  <c r="H204" i="16"/>
  <c r="C172" i="16"/>
  <c r="E512" i="16"/>
  <c r="C178" i="16"/>
  <c r="I357" i="16"/>
  <c r="I389" i="16"/>
  <c r="B178" i="16"/>
  <c r="I286" i="16"/>
  <c r="I368" i="16"/>
  <c r="I438" i="16"/>
  <c r="H438" i="16"/>
  <c r="K343" i="16"/>
  <c r="G268" i="16"/>
  <c r="B197" i="16"/>
  <c r="H334" i="16"/>
  <c r="I247" i="16"/>
  <c r="H357" i="16"/>
  <c r="H368" i="16"/>
  <c r="H389" i="16"/>
  <c r="H213" i="16"/>
  <c r="C182" i="16"/>
  <c r="G247" i="16"/>
  <c r="H228" i="16"/>
  <c r="H286" i="16"/>
  <c r="G213" i="16"/>
  <c r="E478" i="16"/>
  <c r="E511" i="16" s="1"/>
  <c r="G368" i="16"/>
  <c r="H247" i="16"/>
  <c r="E507" i="16"/>
  <c r="K357" i="16"/>
  <c r="B43" i="16"/>
  <c r="K438" i="16"/>
  <c r="K368" i="16"/>
  <c r="D561" i="16"/>
  <c r="B574" i="16" s="1"/>
  <c r="B577" i="16" s="1"/>
  <c r="B570" i="16"/>
  <c r="E562" i="16" s="1"/>
  <c r="G228" i="16"/>
  <c r="B523" i="16"/>
  <c r="G343" i="16"/>
  <c r="D508" i="16"/>
  <c r="G438" i="16"/>
  <c r="C177" i="16"/>
  <c r="C509" i="16"/>
  <c r="G286" i="16"/>
  <c r="B177" i="16"/>
  <c r="D178" i="16"/>
  <c r="C507" i="16"/>
  <c r="E508" i="16"/>
  <c r="B522" i="16"/>
  <c r="E509" i="16"/>
  <c r="D177" i="16"/>
  <c r="B508" i="16"/>
  <c r="G357" i="16"/>
  <c r="F595" i="16"/>
  <c r="F596" i="16" s="1"/>
  <c r="G163" i="13"/>
  <c r="E594" i="16"/>
  <c r="D594" i="16"/>
  <c r="D23" i="3" l="1"/>
  <c r="D164" i="16"/>
  <c r="D171" i="16"/>
  <c r="D30" i="3"/>
  <c r="D165" i="16"/>
  <c r="H192" i="2"/>
  <c r="H195" i="2" s="1"/>
  <c r="K322" i="16"/>
  <c r="B83" i="16"/>
  <c r="I192" i="2"/>
  <c r="I195" i="2" s="1"/>
  <c r="D331" i="2" s="1"/>
  <c r="D333" i="2" s="1"/>
  <c r="C508" i="16"/>
  <c r="C510" i="16" s="1"/>
  <c r="B100" i="16"/>
  <c r="F597" i="16"/>
  <c r="F598" i="16" s="1"/>
  <c r="F599" i="16" s="1"/>
  <c r="G445" i="16"/>
  <c r="E598" i="16"/>
  <c r="E599" i="16" s="1"/>
  <c r="D597" i="16"/>
  <c r="D598" i="16" s="1"/>
  <c r="D599" i="16" s="1"/>
  <c r="B578" i="16"/>
  <c r="B579" i="16" s="1"/>
  <c r="C561" i="16"/>
  <c r="F561" i="16" s="1"/>
  <c r="B22" i="16"/>
  <c r="B42" i="16" s="1"/>
  <c r="I334" i="16"/>
  <c r="I204" i="16"/>
  <c r="I322" i="16" s="1"/>
  <c r="D182" i="16"/>
  <c r="B51" i="16" s="1"/>
  <c r="C338" i="2"/>
  <c r="I446" i="16"/>
  <c r="C344" i="2"/>
  <c r="B339" i="2"/>
  <c r="B124" i="16" s="1"/>
  <c r="H316" i="2"/>
  <c r="G448" i="16" s="1"/>
  <c r="J315" i="2"/>
  <c r="I316" i="2"/>
  <c r="H448" i="16" s="1"/>
  <c r="C331" i="2"/>
  <c r="C345" i="2"/>
  <c r="I323" i="16"/>
  <c r="J192" i="2"/>
  <c r="J195" i="2" s="1"/>
  <c r="B113" i="16"/>
  <c r="C511" i="16"/>
  <c r="H322" i="16"/>
  <c r="H324" i="16" s="1"/>
  <c r="H327" i="16" s="1"/>
  <c r="D510" i="16"/>
  <c r="G322" i="16"/>
  <c r="G324" i="16" s="1"/>
  <c r="K445" i="16"/>
  <c r="H445" i="16"/>
  <c r="D511" i="16"/>
  <c r="B82" i="16"/>
  <c r="E510" i="16"/>
  <c r="K323" i="16"/>
  <c r="K324" i="16" s="1"/>
  <c r="B603" i="16"/>
  <c r="G698" i="16"/>
  <c r="C180" i="16"/>
  <c r="C181" i="16"/>
  <c r="D181" i="16" s="1"/>
  <c r="B50" i="16" s="1"/>
  <c r="C565" i="16"/>
  <c r="F565" i="16" s="1"/>
  <c r="B617" i="16" s="1"/>
  <c r="B510" i="16"/>
  <c r="C567" i="16"/>
  <c r="F567" i="16" s="1"/>
  <c r="B619" i="16" s="1"/>
  <c r="C570" i="16"/>
  <c r="E567" i="16"/>
  <c r="C563" i="16"/>
  <c r="E563" i="16"/>
  <c r="E564" i="16"/>
  <c r="C562" i="16"/>
  <c r="F562" i="16" s="1"/>
  <c r="B614" i="16" s="1"/>
  <c r="C564" i="16"/>
  <c r="F564" i="16" s="1"/>
  <c r="B616" i="16" s="1"/>
  <c r="I343" i="16"/>
  <c r="E566" i="16"/>
  <c r="C566" i="16"/>
  <c r="F566" i="16" s="1"/>
  <c r="B618" i="16" s="1"/>
  <c r="J687" i="16"/>
  <c r="C568" i="16"/>
  <c r="F568" i="16" s="1"/>
  <c r="B620" i="16" s="1"/>
  <c r="E565" i="16"/>
  <c r="E568" i="16"/>
  <c r="B581" i="16"/>
  <c r="C569" i="16"/>
  <c r="F569" i="16" s="1"/>
  <c r="B621" i="16" s="1"/>
  <c r="G561" i="16"/>
  <c r="B613" i="16"/>
  <c r="C600" i="16"/>
  <c r="C602" i="16" s="1"/>
  <c r="E569" i="16"/>
  <c r="D595" i="16"/>
  <c r="D596" i="16" s="1"/>
  <c r="E595" i="16"/>
  <c r="E596" i="16" s="1"/>
  <c r="D647" i="16" l="1"/>
  <c r="F647" i="16"/>
  <c r="D602" i="16" a="1"/>
  <c r="D602" i="16" s="1"/>
  <c r="B147" i="13"/>
  <c r="F44" i="7"/>
  <c r="D172" i="16"/>
  <c r="B544" i="16"/>
  <c r="K327" i="16"/>
  <c r="I445" i="16"/>
  <c r="I447" i="16" s="1"/>
  <c r="B513" i="16"/>
  <c r="B114" i="16"/>
  <c r="C346" i="2"/>
  <c r="H319" i="2"/>
  <c r="C332" i="2" s="1"/>
  <c r="C333" i="2" s="1"/>
  <c r="E333" i="2" s="1"/>
  <c r="I319" i="2"/>
  <c r="I322" i="2" s="1"/>
  <c r="I327" i="2" s="1"/>
  <c r="J316" i="2"/>
  <c r="I448" i="16" s="1"/>
  <c r="B514" i="16" s="1"/>
  <c r="D494" i="16"/>
  <c r="D496" i="16" s="1"/>
  <c r="E331" i="2"/>
  <c r="F331" i="2" s="1"/>
  <c r="I324" i="16"/>
  <c r="I327" i="16" s="1"/>
  <c r="B494" i="16"/>
  <c r="F494" i="16" s="1"/>
  <c r="H447" i="16"/>
  <c r="D497" i="16"/>
  <c r="B582" i="16"/>
  <c r="B583" i="16" s="1"/>
  <c r="B584" i="16" s="1"/>
  <c r="B23" i="16"/>
  <c r="D180" i="16"/>
  <c r="K446" i="16"/>
  <c r="C603" i="16"/>
  <c r="E603" i="16" s="1" a="1"/>
  <c r="E603" i="16" s="1"/>
  <c r="G566" i="16"/>
  <c r="B629" i="16" s="1"/>
  <c r="B607" i="16"/>
  <c r="G695" i="16"/>
  <c r="G693" i="16"/>
  <c r="B605" i="16"/>
  <c r="C605" i="16" s="1"/>
  <c r="F497" i="16"/>
  <c r="B495" i="16"/>
  <c r="F495" i="16" s="1"/>
  <c r="G327" i="16"/>
  <c r="B496" i="16" s="1"/>
  <c r="B604" i="16"/>
  <c r="G691" i="16"/>
  <c r="B610" i="16"/>
  <c r="G569" i="16"/>
  <c r="B632" i="16" s="1"/>
  <c r="F563" i="16"/>
  <c r="B624" i="16"/>
  <c r="E570" i="16"/>
  <c r="B497" i="16"/>
  <c r="E466" i="16"/>
  <c r="G447" i="16"/>
  <c r="G565" i="16"/>
  <c r="B628" i="16" s="1"/>
  <c r="G694" i="16"/>
  <c r="B606" i="16"/>
  <c r="C606" i="16" s="1"/>
  <c r="D606" i="16" s="1" a="1"/>
  <c r="D606" i="16" s="1"/>
  <c r="G696" i="16"/>
  <c r="B608" i="16"/>
  <c r="G567" i="16"/>
  <c r="B630" i="16" s="1"/>
  <c r="B609" i="16"/>
  <c r="G568" i="16"/>
  <c r="B631" i="16" s="1"/>
  <c r="G697" i="16"/>
  <c r="J690" i="16"/>
  <c r="E602" i="16" a="1"/>
  <c r="E602" i="16" s="1"/>
  <c r="F602" i="16" a="1"/>
  <c r="F602" i="16" s="1"/>
  <c r="B524" i="16" l="1"/>
  <c r="B545" i="16" s="1"/>
  <c r="B515" i="16"/>
  <c r="K447" i="16"/>
  <c r="B543" i="16" s="1"/>
  <c r="B468" i="16"/>
  <c r="B470" i="16" s="1"/>
  <c r="B586" i="16"/>
  <c r="J686" i="16" s="1"/>
  <c r="J689" i="16" s="1"/>
  <c r="J691" i="16" s="1"/>
  <c r="G563" i="16"/>
  <c r="B626" i="16" s="1"/>
  <c r="B633" i="16" s="1"/>
  <c r="H322" i="2"/>
  <c r="H327" i="2" s="1"/>
  <c r="J319" i="2"/>
  <c r="D498" i="16"/>
  <c r="H451" i="16"/>
  <c r="E606" i="16" a="1"/>
  <c r="E606" i="16" s="1"/>
  <c r="E605" i="16" a="1"/>
  <c r="E605" i="16" s="1"/>
  <c r="F605" i="16" a="1"/>
  <c r="F605" i="16" s="1"/>
  <c r="D605" i="16" a="1"/>
  <c r="D605" i="16" s="1"/>
  <c r="C496" i="16"/>
  <c r="B615" i="16"/>
  <c r="F570" i="16"/>
  <c r="E496" i="16"/>
  <c r="F496" i="16"/>
  <c r="G496" i="16" s="1"/>
  <c r="C604" i="16"/>
  <c r="E604" i="16" s="1" a="1"/>
  <c r="E604" i="16" s="1"/>
  <c r="C608" i="16"/>
  <c r="F608" i="16" s="1" a="1"/>
  <c r="F608" i="16" s="1"/>
  <c r="G451" i="16"/>
  <c r="B498" i="16"/>
  <c r="D528" i="16"/>
  <c r="B528" i="16" s="1"/>
  <c r="C23" i="16"/>
  <c r="B49" i="16"/>
  <c r="C607" i="16"/>
  <c r="E607" i="16" s="1" a="1"/>
  <c r="E607" i="16" s="1"/>
  <c r="F607" i="16" a="1"/>
  <c r="F607" i="16" s="1"/>
  <c r="D603" i="16" a="1"/>
  <c r="D603" i="16" s="1"/>
  <c r="F606" i="16" a="1"/>
  <c r="F606" i="16" s="1"/>
  <c r="C609" i="16"/>
  <c r="E609" i="16" s="1" a="1"/>
  <c r="E609" i="16" s="1"/>
  <c r="G699" i="16"/>
  <c r="E513" i="16"/>
  <c r="D513" i="16"/>
  <c r="I451" i="16"/>
  <c r="I452" i="16" s="1"/>
  <c r="F498" i="16"/>
  <c r="F603" i="16" a="1"/>
  <c r="F603" i="16" s="1"/>
  <c r="K448" i="16"/>
  <c r="C610" i="16"/>
  <c r="E610" i="16" s="1" a="1"/>
  <c r="E610" i="16" s="1"/>
  <c r="B81" i="16"/>
  <c r="C544" i="16"/>
  <c r="G570" i="16" l="1"/>
  <c r="B587" i="16"/>
  <c r="E332" i="2"/>
  <c r="F332" i="2" s="1"/>
  <c r="J322" i="2"/>
  <c r="D499" i="16"/>
  <c r="H452" i="16"/>
  <c r="E608" i="16" a="1"/>
  <c r="E608" i="16" s="1"/>
  <c r="E611" i="16" s="1"/>
  <c r="D607" i="16" a="1"/>
  <c r="D607" i="16" s="1"/>
  <c r="D609" i="16" a="1"/>
  <c r="D609" i="16" s="1"/>
  <c r="D610" i="16" a="1"/>
  <c r="D610" i="16" s="1"/>
  <c r="D604" i="16" a="1"/>
  <c r="D604" i="16" s="1"/>
  <c r="F609" i="16" a="1"/>
  <c r="F609" i="16" s="1"/>
  <c r="B474" i="16"/>
  <c r="B476" i="16" s="1"/>
  <c r="K451" i="16"/>
  <c r="K452" i="16" s="1"/>
  <c r="F604" i="16" a="1"/>
  <c r="F604" i="16" s="1"/>
  <c r="G452" i="16"/>
  <c r="B499" i="16"/>
  <c r="D608" i="16" a="1"/>
  <c r="D608" i="16" s="1"/>
  <c r="F193" i="16"/>
  <c r="B193" i="16"/>
  <c r="B516" i="16"/>
  <c r="F610" i="16" a="1"/>
  <c r="F610" i="16" s="1"/>
  <c r="F611" i="16" l="1"/>
  <c r="C593" i="16"/>
  <c r="C594" i="16" s="1"/>
  <c r="C595" i="16" s="1"/>
  <c r="C596" i="16" s="1"/>
  <c r="B588" i="16"/>
  <c r="J327" i="2"/>
  <c r="F333" i="2"/>
  <c r="B194" i="16"/>
  <c r="C194" i="16" s="1"/>
  <c r="F194" i="16"/>
  <c r="E499" i="16"/>
  <c r="D500" i="16"/>
  <c r="E500" i="16" s="1"/>
  <c r="D611" i="16"/>
  <c r="B40" i="16"/>
  <c r="B41" i="16" s="1"/>
  <c r="C545" i="16"/>
  <c r="B48" i="16" s="1"/>
  <c r="B530" i="16"/>
  <c r="B526" i="16"/>
  <c r="C499" i="16"/>
  <c r="F499" i="16"/>
  <c r="G499" i="16" s="1"/>
  <c r="B500" i="16"/>
  <c r="B34" i="16"/>
  <c r="B35" i="16" s="1"/>
  <c r="B195" i="16"/>
  <c r="F195" i="16"/>
  <c r="F196" i="16" s="1"/>
  <c r="C597" i="16"/>
  <c r="C647" i="16" s="1"/>
  <c r="D346" i="2" l="1"/>
  <c r="D336" i="2"/>
  <c r="C336" i="2" s="1"/>
  <c r="D24" i="3"/>
  <c r="C24" i="3"/>
  <c r="C195" i="16"/>
  <c r="B196" i="16"/>
  <c r="C197" i="16"/>
  <c r="C500" i="16"/>
  <c r="F500" i="16"/>
  <c r="G500" i="16" s="1"/>
  <c r="C598" i="16"/>
  <c r="C599" i="16" s="1"/>
  <c r="C611" i="16" s="1"/>
  <c r="C616" i="16" l="1"/>
  <c r="C640" i="16" s="1"/>
  <c r="C613" i="16"/>
  <c r="C637" i="16" s="1"/>
  <c r="C614" i="16"/>
  <c r="C638" i="16" s="1"/>
  <c r="C650" i="16" s="1"/>
  <c r="C615" i="16"/>
  <c r="C639" i="16" s="1"/>
  <c r="F613" i="16" a="1"/>
  <c r="F613" i="16" s="1"/>
  <c r="D615" i="16" a="1"/>
  <c r="D615" i="16" s="1"/>
  <c r="C620" i="16"/>
  <c r="C644" i="16" s="1"/>
  <c r="C618" i="16"/>
  <c r="C642" i="16" s="1"/>
  <c r="C621" i="16"/>
  <c r="C645" i="16" s="1"/>
  <c r="D613" i="16" a="1"/>
  <c r="D613" i="16" s="1"/>
  <c r="B53" i="16"/>
  <c r="C468" i="16"/>
  <c r="C470" i="16" s="1"/>
  <c r="E470" i="16" s="1"/>
  <c r="C474" i="16"/>
  <c r="C476" i="16" s="1"/>
  <c r="E476" i="16" s="1"/>
  <c r="C617" i="16"/>
  <c r="D617" i="16" a="1"/>
  <c r="D617" i="16" s="1"/>
  <c r="C619" i="16"/>
  <c r="D619" i="16" s="1" a="1"/>
  <c r="D619" i="16" s="1"/>
  <c r="E616" i="16" a="1"/>
  <c r="E616" i="16" s="1"/>
  <c r="D618" i="16" l="1" a="1"/>
  <c r="D618" i="16" s="1"/>
  <c r="D621" i="16" a="1"/>
  <c r="D621" i="16" s="1"/>
  <c r="D614" i="16" a="1"/>
  <c r="D614" i="16" s="1"/>
  <c r="D620" i="16" a="1"/>
  <c r="D620" i="16" s="1"/>
  <c r="D616" i="16" a="1"/>
  <c r="D616" i="16" s="1"/>
  <c r="E618" i="16" a="1"/>
  <c r="E618" i="16" s="1"/>
  <c r="C622" i="16"/>
  <c r="E620" i="16" a="1"/>
  <c r="E620" i="16" s="1"/>
  <c r="D622" i="16"/>
  <c r="D629" i="16" s="1"/>
  <c r="D642" i="16" s="1"/>
  <c r="F621" i="16" a="1"/>
  <c r="F621" i="16" s="1"/>
  <c r="E615" i="16" a="1"/>
  <c r="E615" i="16" s="1"/>
  <c r="F618" i="16" a="1"/>
  <c r="F618" i="16" s="1"/>
  <c r="C514" i="16"/>
  <c r="E514" i="16"/>
  <c r="E515" i="16" s="1"/>
  <c r="E516" i="16" s="1"/>
  <c r="B85" i="16"/>
  <c r="D514" i="16"/>
  <c r="D515" i="16" s="1"/>
  <c r="D516" i="16" s="1"/>
  <c r="F615" i="16" a="1"/>
  <c r="F615" i="16" s="1"/>
  <c r="C513" i="16"/>
  <c r="C515" i="16" s="1"/>
  <c r="B84" i="16"/>
  <c r="E472" i="16"/>
  <c r="C543" i="16" s="1"/>
  <c r="E613" i="16" a="1"/>
  <c r="E613" i="16" s="1"/>
  <c r="F616" i="16" a="1"/>
  <c r="F616" i="16" s="1"/>
  <c r="E621" i="16" a="1"/>
  <c r="E621" i="16" s="1"/>
  <c r="F614" i="16" a="1"/>
  <c r="F614" i="16" s="1"/>
  <c r="F620" i="16" a="1"/>
  <c r="F620" i="16" s="1"/>
  <c r="E614" i="16" a="1"/>
  <c r="E614" i="16" s="1"/>
  <c r="C641" i="16"/>
  <c r="E617" i="16" a="1"/>
  <c r="E617" i="16" s="1"/>
  <c r="F617" i="16" a="1"/>
  <c r="F617" i="16" s="1"/>
  <c r="C643" i="16"/>
  <c r="C646" i="16" s="1"/>
  <c r="E619" i="16" a="1"/>
  <c r="E619" i="16" s="1"/>
  <c r="F619" i="16" a="1"/>
  <c r="F619" i="16" s="1"/>
  <c r="D628" i="16" l="1"/>
  <c r="D641" i="16" s="1"/>
  <c r="D624" i="16"/>
  <c r="D637" i="16" s="1"/>
  <c r="D627" i="16"/>
  <c r="D640" i="16" s="1"/>
  <c r="D630" i="16"/>
  <c r="D643" i="16" s="1"/>
  <c r="D625" i="16"/>
  <c r="D638" i="16" s="1"/>
  <c r="D650" i="16" s="1"/>
  <c r="B80" i="16"/>
  <c r="D632" i="16"/>
  <c r="D645" i="16" s="1"/>
  <c r="D631" i="16"/>
  <c r="D644" i="16" s="1"/>
  <c r="D626" i="16"/>
  <c r="D639" i="16" s="1"/>
  <c r="E622" i="16"/>
  <c r="E624" i="16" s="1"/>
  <c r="E637" i="16" s="1"/>
  <c r="E482" i="16"/>
  <c r="F622" i="16"/>
  <c r="F627" i="16" s="1"/>
  <c r="F640" i="16" s="1"/>
  <c r="E626" i="16" l="1"/>
  <c r="E639" i="16" s="1"/>
  <c r="F629" i="16"/>
  <c r="F642" i="16" s="1"/>
  <c r="F626" i="16"/>
  <c r="F639" i="16" s="1"/>
  <c r="F625" i="16"/>
  <c r="F638" i="16" s="1"/>
  <c r="F650" i="16" s="1"/>
  <c r="E628" i="16"/>
  <c r="E641" i="16" s="1"/>
  <c r="F632" i="16"/>
  <c r="F645" i="16" s="1"/>
  <c r="F631" i="16"/>
  <c r="F644" i="16" s="1"/>
  <c r="F630" i="16"/>
  <c r="F643" i="16" s="1"/>
  <c r="C516" i="16"/>
  <c r="B542" i="16"/>
  <c r="C542" i="16"/>
  <c r="D646" i="16"/>
  <c r="E631" i="16"/>
  <c r="E644" i="16" s="1"/>
  <c r="D633" i="16"/>
  <c r="E625" i="16"/>
  <c r="E638" i="16" s="1"/>
  <c r="E650" i="16" s="1"/>
  <c r="E629" i="16"/>
  <c r="E642" i="16" s="1"/>
  <c r="E632" i="16"/>
  <c r="E645" i="16" s="1"/>
  <c r="E627" i="16"/>
  <c r="E640" i="16" s="1"/>
  <c r="F628" i="16"/>
  <c r="F641" i="16" s="1"/>
  <c r="E630" i="16"/>
  <c r="E643" i="16" s="1"/>
  <c r="F624" i="16"/>
  <c r="F637" i="16" s="1"/>
  <c r="B38" i="16"/>
  <c r="B39" i="16" s="1"/>
  <c r="B47" i="16"/>
  <c r="F633" i="16" l="1"/>
  <c r="F646" i="16"/>
  <c r="E646" i="16"/>
  <c r="E63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tc={1152C4DA-B7AA-4461-875C-9C9BD3D65B50}</author>
    <author>tc={19FE753A-03C1-47FE-B50B-3DE75C2F758C}</author>
  </authors>
  <commentList>
    <comment ref="A57" authorId="0" shapeId="0" xr:uid="{33622F72-CB6C-492D-98A6-4A9CA0D740A4}">
      <text>
        <r>
          <rPr>
            <sz val="11"/>
            <color theme="1"/>
            <rFont val="Calibri"/>
            <family val="2"/>
            <scheme val="minor"/>
          </rPr>
          <t>======
ID#AAAAW6TxJs0
Youri Loedts    (2022-03-15 13:26:43)
Exemples de missions: recherche, concept de jeu, mécanique du gameplay, règles du jeu, histoire, dialogues, développement de personnages, développement du monde, structure, level design, manuels, ...</t>
        </r>
      </text>
    </comment>
    <comment ref="C58" authorId="1" shapeId="0" xr:uid="{1152C4DA-B7AA-4461-875C-9C9BD3D65B5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Comme convenu avec Sophie Augurelle nous n'avons pas miis de taux horaire (Nous aurions été obligé de dupliquer toutes les lignes, vu l'indexation qui est faite en 2023) =&gt; Voir le document dans le répertoire de l'annexe 1 "Commentaires"</t>
      </text>
    </comment>
    <comment ref="I58" authorId="2" shapeId="0" xr:uid="{19FE753A-03C1-47FE-B50B-3DE75C2F758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Voir explication dans le fichier en annexe "Explication : Plan de financement et budget"</t>
      </text>
    </comment>
    <comment ref="A60" authorId="0" shapeId="0" xr:uid="{D01256F7-F7A7-4ADB-933E-1005E91B5BC8}">
      <text>
        <r>
          <rPr>
            <sz val="11"/>
            <color theme="1"/>
            <rFont val="Calibri"/>
            <family val="2"/>
            <scheme val="minor"/>
          </rPr>
          <t>======
ID#AAAAW6TxJs0
Youri Loedts    (2022-03-15 13:26:43)
Exemples de missions: recherche, concept de jeu, mécanique du gameplay, règles du jeu, histoire, dialogues, développement de personnages, développement du monde, structure, level design, manuels, ...</t>
        </r>
      </text>
    </comment>
    <comment ref="A67" authorId="0" shapeId="0" xr:uid="{F404CD8F-1DB2-4AB6-B45D-A8BE11A994DA}">
      <text>
        <r>
          <rPr>
            <sz val="11"/>
            <color theme="1"/>
            <rFont val="Calibri"/>
            <family val="2"/>
            <scheme val="minor"/>
          </rPr>
          <t>======
ID#AAAAW6TxJtA
Youri Loedts    (2022-03-15 13:26:43)
Exemples de missions: recherche, interface utilisateur, entrée, réseau, niveaux, modes, gameplay, IA, moteur, physique, graphiques, outils de jeu, technologie, son, correction de bugs, ...</t>
        </r>
      </text>
    </comment>
    <comment ref="A76" authorId="0" shapeId="0" xr:uid="{0F807C65-5262-401A-BE6F-39855CC8088F}">
      <text>
        <r>
          <rPr>
            <sz val="11"/>
            <color theme="1"/>
            <rFont val="Calibri"/>
            <family val="2"/>
            <scheme val="minor"/>
          </rPr>
          <t>======
ID#AAAAW6TxJtE
Youri Loedts    (2022-03-15 13:26:43)
Exemples de missions: recherche, moodboards, concept art, modèles de blockout, texturation, art 2D, modélisation 3D, storyboard, éclairage, VFX, ...</t>
        </r>
      </text>
    </comment>
    <comment ref="A85" authorId="0" shapeId="0" xr:uid="{38400C4C-BD36-42E3-B889-2F02DA716A83}">
      <text>
        <r>
          <rPr>
            <sz val="11"/>
            <color theme="1"/>
            <rFont val="Calibri"/>
            <family val="2"/>
            <scheme val="minor"/>
          </rPr>
          <t>======
ID#AAAAW6TxJtY
Youri Loedts    (2022-03-15 13:26:43)
Exemples de missions: recherche, capture de mouvement, animation de personnages, objets, niveaux, scènes coupées (en jeu ou pré-rendu), ...</t>
        </r>
      </text>
    </comment>
    <comment ref="A88" authorId="0" shapeId="0" xr:uid="{2A3149D2-38F2-4C07-B237-E6FD9EC68371}">
      <text>
        <r>
          <rPr>
            <sz val="11"/>
            <color theme="1"/>
            <rFont val="Calibri"/>
            <family val="2"/>
            <scheme val="minor"/>
          </rPr>
          <t>======
ID#AAAAW6TxJtg
Youri Loedts    (2022-03-15 13:26:43)
Exemples de missions: recherche, musique, effets sonores, doublage, ...</t>
        </r>
      </text>
    </comment>
    <comment ref="A103" authorId="0" shapeId="0" xr:uid="{6D5D666F-EF8A-45E9-9FF9-0B17024E973F}">
      <text>
        <r>
          <rPr>
            <sz val="11"/>
            <color theme="1"/>
            <rFont val="Calibri"/>
            <family val="2"/>
            <scheme val="minor"/>
          </rPr>
          <t>======
ID#AAAAW6TxJtM
Sophie Augurelle    (2022-03-15 13:26:43)
Les assurances propres au studio sont comprises dans les frais généraux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Sophie Augurelle</author>
    <author>tc={F2E3A713-9B38-465D-8D39-A31192D12940}</author>
    <author>Youri Loedts</author>
  </authors>
  <commentList>
    <comment ref="B135" authorId="0" shapeId="0" xr:uid="{9502AE94-0EB4-420D-90A1-52F35084EFFE}">
      <text>
        <r>
          <rPr>
            <b/>
            <sz val="9"/>
            <color indexed="81"/>
            <rFont val="Tahoma"/>
            <family val="2"/>
          </rPr>
          <t>Sophie Augurelle:</t>
        </r>
        <r>
          <rPr>
            <sz val="9"/>
            <color indexed="81"/>
            <rFont val="Tahoma"/>
            <family val="2"/>
          </rPr>
          <t xml:space="preserve">
Actifs circulants / D CT
Capacité de la société à rembourser ses dettes Ct grâces aux actifs circulants (stocks, créances, tréso, régul)
Si ratio est supérieur à 1, l'équilibre est respecté</t>
        </r>
      </text>
    </comment>
    <comment ref="B141" authorId="0" shapeId="0" xr:uid="{3FD1DDF1-0B86-4788-9A00-25130BFC679F}">
      <text>
        <r>
          <rPr>
            <b/>
            <sz val="9"/>
            <color indexed="81"/>
            <rFont val="Tahoma"/>
            <family val="2"/>
          </rPr>
          <t>Sophie Augurelle:</t>
        </r>
        <r>
          <rPr>
            <sz val="9"/>
            <color indexed="81"/>
            <rFont val="Tahoma"/>
            <family val="2"/>
          </rPr>
          <t xml:space="preserve">
Résultat après impôts / capitaux propres
Le résulat obtenu permet de déterminer le rendement des capitaux investis dans la société.
Si le pourcentage est :
supérieur à 0 - la situation est positive car l'investissement a permis de créer plus de valeur et de richesse
égal à 0 - la richesse n'est pas créée ou détruite
moins de 0 - la richesse est détruite et l'entreprise est en situation de vente à perte.</t>
        </r>
      </text>
    </comment>
    <comment ref="B197" authorId="0" shapeId="0" xr:uid="{5D5E6152-E6D6-44B0-9C87-10441FC7AADA}">
      <text>
        <r>
          <rPr>
            <b/>
            <sz val="9"/>
            <color indexed="81"/>
            <rFont val="Tahoma"/>
            <family val="2"/>
          </rPr>
          <t>Sophie Augurelle:</t>
        </r>
        <r>
          <rPr>
            <sz val="9"/>
            <color indexed="81"/>
            <rFont val="Tahoma"/>
            <family val="2"/>
          </rPr>
          <t xml:space="preserve">
Somme source de financement étrangère</t>
        </r>
      </text>
    </comment>
    <comment ref="M202" authorId="1" shapeId="0" xr:uid="{F2E3A713-9B38-465D-8D39-A31192D1294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point par wallon non-identifié
1,5 points par W identifié
Renvoyer le total dans la feuille d'analyse
=&gt; supprimer le tableau de la grille de cotation?</t>
      </text>
    </comment>
    <comment ref="A228" authorId="2" shapeId="0" xr:uid="{F1EDE48C-979B-411C-862A-DAD1DA75E2D3}">
      <text>
        <r>
          <rPr>
            <sz val="10"/>
            <color rgb="FF000000"/>
            <rFont val="Tahoma"/>
            <family val="2"/>
          </rPr>
          <t>Exemples de missions: recherche, concept de jeu, mécanique du gameplay, règles du jeu, histoire, dialogues, développement de personnages, développement du monde, structure, level design, manuels, ...</t>
        </r>
      </text>
    </comment>
    <comment ref="A247" authorId="2" shapeId="0" xr:uid="{851D93B4-5645-461D-B1CC-AD366AA3E319}">
      <text>
        <r>
          <rPr>
            <sz val="10"/>
            <color indexed="8"/>
            <rFont val="Tahoma"/>
            <family val="2"/>
          </rPr>
          <t>Exemples de missions: recherche, interface utilisateur, entrée, réseau, niveaux, modes, gameplay, IA, moteur, physique, graphiques, outils de jeu, technologie, son, correction de bugs, ...</t>
        </r>
      </text>
    </comment>
    <comment ref="A268" authorId="2" shapeId="0" xr:uid="{A601C382-DC46-459D-8788-00549BF220C6}">
      <text>
        <r>
          <rPr>
            <sz val="10"/>
            <color indexed="8"/>
            <rFont val="Tahoma"/>
            <family val="2"/>
          </rPr>
          <t xml:space="preserve">Exemples de missions: recherche, moodboards, concept art, modèles de blockout, texturation, art 2D, modélisation 3D, storyboard, éclairage, VFX, ...
</t>
        </r>
      </text>
    </comment>
    <comment ref="A286" authorId="2" shapeId="0" xr:uid="{D5F08492-E67D-4284-A2A7-9C86C1ED5C59}">
      <text>
        <r>
          <rPr>
            <sz val="10"/>
            <color indexed="8"/>
            <rFont val="Tahoma"/>
            <family val="2"/>
          </rPr>
          <t xml:space="preserve">
Exemples de missions: recherche, capture de mouvement, animation de personnages, objets, niveaux, scènes coupées (en jeu ou pré-rendu), ...</t>
        </r>
      </text>
    </comment>
    <comment ref="A300" authorId="2" shapeId="0" xr:uid="{4EE88516-A195-40D0-9107-84FCC19397AF}">
      <text>
        <r>
          <rPr>
            <sz val="10"/>
            <color indexed="8"/>
            <rFont val="Tahoma"/>
            <family val="2"/>
          </rPr>
          <t>Exemples de missions: recherche, musique, effets sonores, doublage, ...</t>
        </r>
      </text>
    </comment>
    <comment ref="A326" authorId="0" shapeId="0" xr:uid="{4C80ABCB-A7E7-47CD-8F11-83DE361671DF}">
      <text>
        <r>
          <rPr>
            <b/>
            <sz val="9"/>
            <color rgb="FF000000"/>
            <rFont val="Tahoma"/>
            <family val="2"/>
          </rPr>
          <t>Sophie Augurelle:</t>
        </r>
        <r>
          <rPr>
            <sz val="9"/>
            <color rgb="FF000000"/>
            <rFont val="Tahoma"/>
            <family val="2"/>
          </rPr>
          <t xml:space="preserve">
</t>
        </r>
        <r>
          <rPr>
            <sz val="9"/>
            <color rgb="FF000000"/>
            <rFont val="Tahoma"/>
            <family val="2"/>
          </rPr>
          <t>Les assurances propres au studio sont comprises dans les frais généraux</t>
        </r>
      </text>
    </comment>
    <comment ref="A357" authorId="2" shapeId="0" xr:uid="{4987B120-D9AF-4412-9A95-1C70B3351ED1}">
      <text>
        <r>
          <rPr>
            <sz val="10"/>
            <color rgb="FF000000"/>
            <rFont val="Tahoma"/>
            <family val="2"/>
          </rPr>
          <t>Exemples de missions: recherche, concept de jeu, mécanique du gameplay, règles du jeu, histoire, dialogues, développement de personnages, développement du monde, structure, level design, manuels, ...</t>
        </r>
      </text>
    </comment>
    <comment ref="A368" authorId="2" shapeId="0" xr:uid="{E26C70DC-0109-44AD-ABC6-2367D22A238F}">
      <text>
        <r>
          <rPr>
            <sz val="10"/>
            <color indexed="8"/>
            <rFont val="Tahoma"/>
            <family val="2"/>
          </rPr>
          <t>Exemples de missions: recherche, interface utilisateur, entrée, réseau, niveaux, modes, gameplay, IA, moteur, physique, graphiques, outils de jeu, technologie, son, correction de bugs, ...</t>
        </r>
      </text>
    </comment>
    <comment ref="A389" authorId="2" shapeId="0" xr:uid="{6CA30EE5-F21D-443F-9C98-2D408FFFA360}">
      <text>
        <r>
          <rPr>
            <sz val="10"/>
            <color indexed="8"/>
            <rFont val="Tahoma"/>
            <family val="2"/>
          </rPr>
          <t xml:space="preserve">Exemples de missions: recherche, moodboards, concept art, modèles de blockout, texturation, art 2D, modélisation 3D, storyboard, éclairage, VFX, ...
</t>
        </r>
      </text>
    </comment>
    <comment ref="A408" authorId="2" shapeId="0" xr:uid="{16A3C35C-B7F3-4D37-BEC4-0B51AAE5B44F}">
      <text>
        <r>
          <rPr>
            <sz val="10"/>
            <color indexed="8"/>
            <rFont val="Tahoma"/>
            <family val="2"/>
          </rPr>
          <t xml:space="preserve">
Exemples de missions: recherche, capture de mouvement, animation de personnages, objets, niveaux, scènes coupées (en jeu ou pré-rendu), ...</t>
        </r>
      </text>
    </comment>
    <comment ref="A423" authorId="2" shapeId="0" xr:uid="{07C920E0-EFF4-4FD2-A683-6670361772C7}">
      <text>
        <r>
          <rPr>
            <sz val="10"/>
            <color indexed="8"/>
            <rFont val="Tahoma"/>
            <family val="2"/>
          </rPr>
          <t>Exemples de missions: recherche, musique, effets sonores, doublage, ...</t>
        </r>
      </text>
    </comment>
    <comment ref="C468" authorId="0" shapeId="0" xr:uid="{A4EDBFAB-A4E5-41AA-B301-B2E4257A3CF9}">
      <text>
        <r>
          <rPr>
            <b/>
            <sz val="9"/>
            <color indexed="81"/>
            <rFont val="Tahoma"/>
            <family val="2"/>
          </rPr>
          <t>Sophie Augurelle:</t>
        </r>
        <r>
          <rPr>
            <sz val="9"/>
            <color indexed="81"/>
            <rFont val="Tahoma"/>
            <family val="2"/>
          </rPr>
          <t xml:space="preserve">
Formule à modifier</t>
        </r>
      </text>
    </comment>
    <comment ref="D506" authorId="0" shapeId="0" xr:uid="{74E8C177-2234-4D4A-B5D8-2CFE98DA6D79}">
      <text>
        <r>
          <rPr>
            <b/>
            <sz val="9"/>
            <color indexed="81"/>
            <rFont val="Tahoma"/>
            <family val="2"/>
          </rPr>
          <t>Sophie Augurelle:</t>
        </r>
        <r>
          <rPr>
            <sz val="9"/>
            <color indexed="81"/>
            <rFont val="Tahoma"/>
            <family val="2"/>
          </rPr>
          <t xml:space="preserve">
Corriger fomules. Montant doit être &lt; ou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Sophie Augurelle</author>
    <author>tc={2B7E4DF3-98B7-4D61-92FE-F56BB3B64CBF}</author>
  </authors>
  <commentList>
    <comment ref="B194" authorId="0" shapeId="0" xr:uid="{90FFB0A6-3FD7-44E1-80BA-136B2BCB377B}">
      <text>
        <r>
          <rPr>
            <b/>
            <sz val="9"/>
            <color rgb="FF000000"/>
            <rFont val="Tahoma"/>
            <family val="2"/>
          </rPr>
          <t>Sophie Augurelle:</t>
        </r>
        <r>
          <rPr>
            <sz val="9"/>
            <color rgb="FF000000"/>
            <rFont val="Tahoma"/>
            <family val="2"/>
          </rPr>
          <t xml:space="preserve">
</t>
        </r>
        <r>
          <rPr>
            <sz val="9"/>
            <color rgb="FF000000"/>
            <rFont val="Tahoma"/>
            <family val="2"/>
          </rPr>
          <t>Les assurances propres au studio sont comprises dans les frais généraux</t>
        </r>
      </text>
    </comment>
    <comment ref="B318" authorId="0" shapeId="0" xr:uid="{733A42AB-04CF-4671-B900-83A7C6AD0C99}">
      <text>
        <r>
          <rPr>
            <b/>
            <sz val="9"/>
            <color rgb="FF000000"/>
            <rFont val="Tahoma"/>
            <family val="2"/>
          </rPr>
          <t>Sophie Augurelle:</t>
        </r>
        <r>
          <rPr>
            <sz val="9"/>
            <color rgb="FF000000"/>
            <rFont val="Tahoma"/>
            <family val="2"/>
          </rPr>
          <t xml:space="preserve">
</t>
        </r>
        <r>
          <rPr>
            <sz val="9"/>
            <color rgb="FF000000"/>
            <rFont val="Tahoma"/>
            <family val="2"/>
          </rPr>
          <t>Les assurances propres au studio sont comprises dans les frais généraux</t>
        </r>
      </text>
    </comment>
    <comment ref="B324" authorId="0" shapeId="0" xr:uid="{1662E5BA-F87F-4A98-806E-9B507B20433F}">
      <text>
        <r>
          <rPr>
            <sz val="9"/>
            <color indexed="81"/>
            <rFont val="Tahoma"/>
            <family val="2"/>
          </rPr>
          <t xml:space="preserve">Vous pouvez indiquer ici le budget marketing dont le financement est déjà sécrisé.
Ce budget ainsi que le plan de financement devra être détaillé dans le Dossier artistique - 9, Stratégie marketing
Les dépenses marketing ne sont pas des dépenses éligibles mais seront prise en compte dans le calcul du prorata: investissement Wallimage / Budget total de fabrication (préproducion + production + marketing)
</t>
        </r>
      </text>
    </comment>
    <comment ref="B344" authorId="0" shapeId="0" xr:uid="{46A01772-3046-49C5-87A9-604090A183FB}">
      <text>
        <r>
          <rPr>
            <b/>
            <sz val="9"/>
            <color indexed="81"/>
            <rFont val="Tahoma"/>
            <family val="2"/>
          </rPr>
          <t>Sophie Augurelle:</t>
        </r>
        <r>
          <rPr>
            <sz val="9"/>
            <color indexed="81"/>
            <rFont val="Tahoma"/>
            <family val="2"/>
          </rPr>
          <t xml:space="preserve">
Hors imprévus</t>
        </r>
      </text>
    </comment>
    <comment ref="D346" authorId="1" shapeId="0" xr:uid="{2B7E4DF3-98B7-4D61-92FE-F56BB3B64CB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une formule d'erreur s'ils n'ont pas complété tous les statuts des dépenses</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<sst xmlns="http://schemas.openxmlformats.org/spreadsheetml/2006/main" count="1271" uniqueCount="904">
  <si>
    <t>Passage n°1</t>
  </si>
  <si>
    <t>Dépositaire de la demande</t>
  </si>
  <si>
    <t xml:space="preserve"> </t>
  </si>
  <si>
    <t>IP DETENUE</t>
  </si>
  <si>
    <t>Moteur</t>
  </si>
  <si>
    <t>1. Lire le contrat qui implique les différents partenaires financiers principaux</t>
  </si>
  <si>
    <t>Synopsis</t>
  </si>
  <si>
    <t>2. Financement détaillé + justificatifs</t>
  </si>
  <si>
    <t>Durée en minutes</t>
  </si>
  <si>
    <t>Début fabrication</t>
  </si>
  <si>
    <t>Fin fabrication</t>
  </si>
  <si>
    <t>3. Identifier les répartitions des recettes entre les différents intervenants</t>
  </si>
  <si>
    <t xml:space="preserve">Quelques commentaires : </t>
  </si>
  <si>
    <t>Demande de financement</t>
  </si>
  <si>
    <t>Ratio annoncé</t>
  </si>
  <si>
    <t>Coût/minute</t>
  </si>
  <si>
    <t>Budget global</t>
  </si>
  <si>
    <t>SANTE FINANCIERE DU DEPOSITAIRE</t>
  </si>
  <si>
    <t>PLAN DE FINANCEMENT</t>
  </si>
  <si>
    <t>N'oubliez pas de mettre à jour la somme des différents montants dans le cas où le nombre de lignes prévu eset insuffisant. Dans l'autre cas, n'oubliez pas de supprimer les "#VALEUR!" pour que les formules fonctionnent</t>
  </si>
  <si>
    <t>Coproducteurs / Montage de la coproduction</t>
  </si>
  <si>
    <t>Nom du producteur</t>
  </si>
  <si>
    <t>Nationalité</t>
  </si>
  <si>
    <t>Montant apporté</t>
  </si>
  <si>
    <t>%age du plan de fi</t>
  </si>
  <si>
    <t>Statut</t>
  </si>
  <si>
    <t>Forme</t>
  </si>
  <si>
    <t>Commentaires</t>
  </si>
  <si>
    <t>WALLIMAGE</t>
  </si>
  <si>
    <t>WALLONIE</t>
  </si>
  <si>
    <t>Non Acquis</t>
  </si>
  <si>
    <t>Apport en Numéraire</t>
  </si>
  <si>
    <t>TOTAL</t>
  </si>
  <si>
    <t>Selon Plan de financememnt</t>
  </si>
  <si>
    <t>Total</t>
  </si>
  <si>
    <t>Acquis</t>
  </si>
  <si>
    <t>Non acquis</t>
  </si>
  <si>
    <t>Apport en Nature</t>
  </si>
  <si>
    <t>Apports en numéraire</t>
  </si>
  <si>
    <t>Apports en nature</t>
  </si>
  <si>
    <t>Aides d'Etat</t>
  </si>
  <si>
    <t>GRAND TOTAL ACQUIS ANNONCE (budget total)</t>
  </si>
  <si>
    <t>Selon ce qui a été vérifié (attestations, etc)</t>
  </si>
  <si>
    <t>CASH</t>
  </si>
  <si>
    <t>NATURE</t>
  </si>
  <si>
    <t>GRAND TOTAL ACQUIS CORRIGE  (budget total)</t>
  </si>
  <si>
    <t>BUDGET</t>
  </si>
  <si>
    <t>Budget (dépenses)</t>
  </si>
  <si>
    <t>Budget Total</t>
  </si>
  <si>
    <t>Budget Autres</t>
  </si>
  <si>
    <t>Budget wallon global</t>
  </si>
  <si>
    <t>Part Wallon/TOTAL</t>
  </si>
  <si>
    <t>Financement dép wallonnes par prod etrang</t>
  </si>
  <si>
    <t xml:space="preserve">A compléter selon le plan de financement et l'origine des financeurs </t>
  </si>
  <si>
    <t>Pour que les formules ci-dessus fonctionnent, faites attention à ce que les lignes de totaux et sous totaux ne soient pas modifiées par le copié-collé ET si des postes sont rajoutés, intégrez les dans la somme du SOUS-TOTAL A (Idem pour les sous-totaux par postes dans le cas où vous rajoutez des lignes)</t>
  </si>
  <si>
    <t>Periode (jour/semaine/mois/forfait)</t>
  </si>
  <si>
    <t>Taux horaire/prix unitaire</t>
  </si>
  <si>
    <t>Nombre</t>
  </si>
  <si>
    <t>Wallon</t>
  </si>
  <si>
    <t>Autre</t>
  </si>
  <si>
    <t>TOTAL (A+C)</t>
  </si>
  <si>
    <t>Statut de la dépense</t>
  </si>
  <si>
    <t>1
Statut</t>
  </si>
  <si>
    <t>2
Montant</t>
  </si>
  <si>
    <t>3
Montant</t>
  </si>
  <si>
    <t>4
Montant</t>
  </si>
  <si>
    <t>Management</t>
  </si>
  <si>
    <t>Game design</t>
  </si>
  <si>
    <t>Technical design / programmes</t>
  </si>
  <si>
    <t>Art design</t>
  </si>
  <si>
    <t>Animation</t>
  </si>
  <si>
    <t>Audio/sound design</t>
  </si>
  <si>
    <t>Testing en bugfixing / usability</t>
  </si>
  <si>
    <t>Sous-total A</t>
  </si>
  <si>
    <t>Frais généraux (15% du sous-total A en ce compris matériel et licences)</t>
  </si>
  <si>
    <t>Sous-total B = Sous-total A + Frais généraux</t>
  </si>
  <si>
    <t>Imprévus (éligibles plafonnés à 10% du sous-total B)</t>
  </si>
  <si>
    <t>Marketing</t>
  </si>
  <si>
    <t>Voice-over, SFX, Musique, localisation</t>
  </si>
  <si>
    <t xml:space="preserve">Frais juridiques et financiers propres au projet </t>
  </si>
  <si>
    <t xml:space="preserve">Assurances liées à la bonne fin du projet </t>
  </si>
  <si>
    <t>TOTAL FABRICATION = sous-total B + imprévus + marketing + Frais jur. + Ass.</t>
  </si>
  <si>
    <t>Corrections - Dépenses annoncées éligibles non éligibles</t>
  </si>
  <si>
    <t>Nature</t>
  </si>
  <si>
    <t>Montants</t>
  </si>
  <si>
    <t>TOTAL corrections</t>
  </si>
  <si>
    <t>Sous-total A corrigé</t>
  </si>
  <si>
    <t>FG validés</t>
  </si>
  <si>
    <t>Sous-total B corrigé</t>
  </si>
  <si>
    <t>Imprévus validés</t>
  </si>
  <si>
    <t>Autres dépenses validées</t>
  </si>
  <si>
    <t>Sous-total C corrigé</t>
  </si>
  <si>
    <t>APPORT WALLIMAGE</t>
  </si>
  <si>
    <t>RATIOS</t>
  </si>
  <si>
    <t>DEPENSES WALLONNES TOTALES/APPORT</t>
  </si>
  <si>
    <t>SOUS TOTAL B WALLON / APPORT</t>
  </si>
  <si>
    <t>Hors imprévus donc</t>
  </si>
  <si>
    <t>SOUS TOTAL A WALLON TOTAL / APPORT</t>
  </si>
  <si>
    <t>SOUS-TOTAL A  WALLON A DECAISSER/APPORT</t>
  </si>
  <si>
    <t>résultats de jeux antérieurs</t>
  </si>
  <si>
    <t>Accès aux recettes</t>
  </si>
  <si>
    <t>Seuil de renta</t>
  </si>
  <si>
    <t>Objectif de ventes</t>
  </si>
  <si>
    <t>A adapter en fonction du prix net (TVA, ristournes, …)</t>
  </si>
  <si>
    <t>Correction TVA</t>
  </si>
  <si>
    <t>Prix net après Ristournes, …</t>
  </si>
  <si>
    <t>Prix de vente</t>
  </si>
  <si>
    <t>RECETTES</t>
  </si>
  <si>
    <t>Solde accès aux recettes après commissions</t>
  </si>
  <si>
    <t>Commissions Distributeur(s)</t>
  </si>
  <si>
    <t>RECETTES NETTES ESTIMEES</t>
  </si>
  <si>
    <t>%age du fond /demande de financement</t>
  </si>
  <si>
    <t>Répartition recettes</t>
  </si>
  <si>
    <t>Jusqu'au BREAK EVEN</t>
  </si>
  <si>
    <t>ENSUITE</t>
  </si>
  <si>
    <t>ESTIMATION</t>
  </si>
  <si>
    <t>RECETTES GLOBALES TOUCHEES</t>
  </si>
  <si>
    <t>RENDEMENT</t>
  </si>
  <si>
    <t>Sur toutes les exploitations du jeu, y compris console, DLC, …</t>
  </si>
  <si>
    <t>Conclusions</t>
  </si>
  <si>
    <t>Les cellules en jaunes doivent être complétées manuellement</t>
  </si>
  <si>
    <t>A. RESUME (pour rapport au CDC)</t>
  </si>
  <si>
    <t>Titre du jeu:</t>
  </si>
  <si>
    <t>Producteur</t>
  </si>
  <si>
    <t>Présenté par:</t>
  </si>
  <si>
    <t>Au titre de:</t>
  </si>
  <si>
    <t>Phase de développement:</t>
  </si>
  <si>
    <t>Date de commercialisation estimée:</t>
  </si>
  <si>
    <t>Budget de préproduction:</t>
  </si>
  <si>
    <t>Budget de production:</t>
  </si>
  <si>
    <t>Budget total de fabrication (préprod + prod)</t>
  </si>
  <si>
    <t>Budget marketing (Financement sécurisé):</t>
  </si>
  <si>
    <t>Le budget indiqué dans cette cellule corrrespond au budget dont le financement est sécurisé. Il est donc pris en compte dans le calcul du prorata et des aides d'états. Il n'est pas forcément représentatif du budget nécessaire pour mettre en place la stratégie marketing.</t>
  </si>
  <si>
    <t>Budget total de fabrication + marketing:</t>
  </si>
  <si>
    <t>Financement acquis:</t>
  </si>
  <si>
    <t>Type de jeu:</t>
  </si>
  <si>
    <t>Genre:</t>
  </si>
  <si>
    <t>Plateforme de distribution:</t>
  </si>
  <si>
    <t>Support de distribution:</t>
  </si>
  <si>
    <t>Public cible:</t>
  </si>
  <si>
    <t>Synospis:</t>
  </si>
  <si>
    <t>Faire un copier-coller</t>
  </si>
  <si>
    <t>Faits marquants:</t>
  </si>
  <si>
    <t>Vidéo de présentation:</t>
  </si>
  <si>
    <t>Montant sollicité:</t>
  </si>
  <si>
    <t>Dépenses wallonnes éligibles annoncées:</t>
  </si>
  <si>
    <t>Total wallon déjà engagé + total wallon à engager</t>
  </si>
  <si>
    <t>Retour en RW:</t>
  </si>
  <si>
    <t>DEWA / Montant sollicité</t>
  </si>
  <si>
    <t>Montant envisageable:</t>
  </si>
  <si>
    <t>Commentaire:</t>
  </si>
  <si>
    <t>Indiquer ici les raisons pour lesquelles le montant a été revu</t>
  </si>
  <si>
    <t>DEWA corrigées:</t>
  </si>
  <si>
    <t>Total wallon déjà engagé + total wallon à engager CORRIGE</t>
  </si>
  <si>
    <t>Retour sur cette base</t>
  </si>
  <si>
    <t>DEWAC / Montant envisageable</t>
  </si>
  <si>
    <t>DEWA encore à décaisser hors imprévus et FG:</t>
  </si>
  <si>
    <t>Toutes charges à décaisser hors FG et IMP</t>
  </si>
  <si>
    <t>Retour sur cette base:</t>
  </si>
  <si>
    <t>Part Wallimage dans le financement global:</t>
  </si>
  <si>
    <t>Part Wallimage dans le financement de la préproduction:</t>
  </si>
  <si>
    <t>Uniquement pour une demande un préprod</t>
  </si>
  <si>
    <t>Total personnes physiques:</t>
  </si>
  <si>
    <t>Ne pas reprendre dans le rapport</t>
  </si>
  <si>
    <t>%age de dépenses wallonnes</t>
  </si>
  <si>
    <t>Accès aux recettes post-recoupe</t>
  </si>
  <si>
    <t>Charges à décaisser/apport</t>
  </si>
  <si>
    <t xml:space="preserve">pour récupérer l'avance Wallimage, les recettes nettes doivent atteindre </t>
  </si>
  <si>
    <t>Part financement acquis total</t>
  </si>
  <si>
    <t>Nbre d'unités selon les hypothèses du PP</t>
  </si>
  <si>
    <t>Part financement acquis cash uniquement</t>
  </si>
  <si>
    <t>Selon les hypothèses Wallimage</t>
  </si>
  <si>
    <t>Aides d'états</t>
  </si>
  <si>
    <t>Aides d'états sur le nudget total (uniquement pour aide en préprod)</t>
  </si>
  <si>
    <t>Dépenses wallonnes/dépenses totales</t>
  </si>
  <si>
    <t>Part Wallimage dans le financement (préprod ou prod)</t>
  </si>
  <si>
    <t>Santé financière</t>
  </si>
  <si>
    <t>Plan de financement</t>
  </si>
  <si>
    <t>Dépenses</t>
  </si>
  <si>
    <t>Estimation des ventes</t>
  </si>
  <si>
    <t>Conclusions générales / Questions / remarques</t>
  </si>
  <si>
    <t>C. RESUME ET DONNEES POUR CONVENTION (ne sert pas pendant l'analyse)</t>
  </si>
  <si>
    <t>Ces données doivent être vérifiées et au besoin corrgiées après analyses. Elle servent de base pour rédiger la convention</t>
  </si>
  <si>
    <t>Caractéristiques du jeu</t>
  </si>
  <si>
    <t>Faire un copier-coller directement dans la convention</t>
  </si>
  <si>
    <t>Nom du Jeu (provisoire ou définitif):</t>
  </si>
  <si>
    <t>Titre du jeu :</t>
  </si>
  <si>
    <t>Type de jeu :</t>
  </si>
  <si>
    <t>Présenté par :</t>
  </si>
  <si>
    <t>Synopsis:</t>
  </si>
  <si>
    <t>Faire un copier-coller de la fiche technique</t>
  </si>
  <si>
    <t>Coproducteur/partenaire :</t>
  </si>
  <si>
    <t>à noter manuellement</t>
  </si>
  <si>
    <t xml:space="preserve">Genre : </t>
  </si>
  <si>
    <t>Stade de développement :</t>
  </si>
  <si>
    <t>Public (audience):</t>
  </si>
  <si>
    <t>Pour une aide en préproduction, un prototype sera-t-il réalisé?</t>
  </si>
  <si>
    <t>Unique selling Proposition:</t>
  </si>
  <si>
    <t>Pour une aide en productio, la production a-t-elle déjà démarré au moment du dépôt du dossier?</t>
  </si>
  <si>
    <t>Nre maximum de joueurs:</t>
  </si>
  <si>
    <t>Montant engagé par le CDC:</t>
  </si>
  <si>
    <t xml:space="preserve">Plateforme(s) de disribution : </t>
  </si>
  <si>
    <t>Durée visée pour le Jeu:</t>
  </si>
  <si>
    <t>Dépenses éligibles</t>
  </si>
  <si>
    <t>Langue(s):</t>
  </si>
  <si>
    <t>Dépenses wallonnes considérées comme éligibles au regard du Fonds</t>
  </si>
  <si>
    <t>Somme B37, 38,39, 40,41 et 42</t>
  </si>
  <si>
    <t>Modèle économique:</t>
  </si>
  <si>
    <t>Dépenses de développement éligibles à justifier</t>
  </si>
  <si>
    <t>Passées et futures étant entendu que les dépenses passées ont déjà été justifiées au moment du dépôt</t>
  </si>
  <si>
    <t>Editeur:</t>
  </si>
  <si>
    <t>Frais juridiques à justifier</t>
  </si>
  <si>
    <t>Studios impliqués dans la fabrication:</t>
  </si>
  <si>
    <t>Dénomination + Forme juridique - Adresse du siège - N° d'entreprise</t>
  </si>
  <si>
    <t>Assurances liées à la bonne fin du projet à justifier</t>
  </si>
  <si>
    <t>Co-producteur</t>
  </si>
  <si>
    <t>Frais généraux</t>
  </si>
  <si>
    <t>Passés et futurs éventuellement plafonnés</t>
  </si>
  <si>
    <t>Imprévus</t>
  </si>
  <si>
    <t>Moteur de jeu:</t>
  </si>
  <si>
    <t>Délais et délivrables</t>
  </si>
  <si>
    <t>Prestataire</t>
  </si>
  <si>
    <t>Date de début de la préproduction</t>
  </si>
  <si>
    <t>Date de fin de la préproduction</t>
  </si>
  <si>
    <t>Date de début de la production</t>
  </si>
  <si>
    <t>Uniquement pour les projets en production</t>
  </si>
  <si>
    <t>Date de fin de la production</t>
  </si>
  <si>
    <t>Date de commercialisation estimée</t>
  </si>
  <si>
    <t>Liquidation de l'Avance</t>
  </si>
  <si>
    <t>T1</t>
  </si>
  <si>
    <t>S'adapte automatiquement en fonction de la phase de développement</t>
  </si>
  <si>
    <t>T2</t>
  </si>
  <si>
    <t>T3</t>
  </si>
  <si>
    <t>T4 (uniquement en production)</t>
  </si>
  <si>
    <t>Check</t>
  </si>
  <si>
    <t>Part de l'Avance dans le budget total de fabrication et accès aux recettes</t>
  </si>
  <si>
    <t>Budget de préproduction</t>
  </si>
  <si>
    <t>Budget de production</t>
  </si>
  <si>
    <t>Budget total de fabrication</t>
  </si>
  <si>
    <t>Budget marketing</t>
  </si>
  <si>
    <t>Budget total de fabrication + marketing</t>
  </si>
  <si>
    <t>Porata du Fonds</t>
  </si>
  <si>
    <t>Accès aux recettes après recoupe de notre investissement</t>
  </si>
  <si>
    <t>Commentaire éventuel:</t>
  </si>
  <si>
    <t>Aides d'état</t>
  </si>
  <si>
    <t>Montant total aides d'état (Wallimage inclus)</t>
  </si>
  <si>
    <t>%age total aide d'état</t>
  </si>
  <si>
    <t>D. CHECK ELIGIBILITE</t>
  </si>
  <si>
    <t>Masquer une fois que l'éligiblité est faite</t>
  </si>
  <si>
    <t>Critère 1 - Dossier administrativement complet</t>
  </si>
  <si>
    <t>Critère 2 - Test culturel</t>
  </si>
  <si>
    <t>Critère 3 - Budget de fabrication = plan de fi</t>
  </si>
  <si>
    <t>Critère 4 - Intensité de l'aide respectée</t>
  </si>
  <si>
    <t>Critère 5 - Taux de retombées &gt; 100%</t>
  </si>
  <si>
    <t>OUI</t>
  </si>
  <si>
    <t>Dossier éligible?</t>
  </si>
  <si>
    <t>NON</t>
  </si>
  <si>
    <t>Remarques</t>
  </si>
  <si>
    <t>E. ANALYSE ECONOMIQUE</t>
  </si>
  <si>
    <t>1. SANTE FINANCIERE DE LA SOCIETE</t>
  </si>
  <si>
    <t>Données financières du dernier exercice</t>
  </si>
  <si>
    <t>dernier exercice</t>
  </si>
  <si>
    <t>Capitaux propres</t>
  </si>
  <si>
    <t>Liquidité générale</t>
  </si>
  <si>
    <t xml:space="preserve">Subsides </t>
  </si>
  <si>
    <t>Dettes CT</t>
  </si>
  <si>
    <t>Indépendance financière</t>
  </si>
  <si>
    <t>TOT PASSIF</t>
  </si>
  <si>
    <t>Immobilisations</t>
  </si>
  <si>
    <t>MB sur ventes</t>
  </si>
  <si>
    <t>Créances</t>
  </si>
  <si>
    <t>Trésorerie</t>
  </si>
  <si>
    <t>Rentabilité sur fonds propres</t>
  </si>
  <si>
    <t>Régularisation</t>
  </si>
  <si>
    <t>TOT ACTIF</t>
  </si>
  <si>
    <t>Commentaires sur la santé financière de la société</t>
  </si>
  <si>
    <t>Chiffres d'affaires</t>
  </si>
  <si>
    <t>production immobilisée</t>
  </si>
  <si>
    <t>autres produits d'exploitations</t>
  </si>
  <si>
    <t>Charges directes</t>
  </si>
  <si>
    <t>Frais divers</t>
  </si>
  <si>
    <t>Frais de personnel</t>
  </si>
  <si>
    <t>Amortissements</t>
  </si>
  <si>
    <t xml:space="preserve">Autres charges </t>
  </si>
  <si>
    <t>Résultat d'exploitation</t>
  </si>
  <si>
    <t>Produits financiers</t>
  </si>
  <si>
    <t>Charges financières</t>
  </si>
  <si>
    <t>Résultat financier</t>
  </si>
  <si>
    <t>Résultat avant impots</t>
  </si>
  <si>
    <t>Impots</t>
  </si>
  <si>
    <t>Résultat après impôts</t>
  </si>
  <si>
    <t>2. PLAN DE FINANCEMENT</t>
  </si>
  <si>
    <t>Masquer les lignes vides du plan pour faciliter la lecture</t>
  </si>
  <si>
    <t>Société de financement</t>
  </si>
  <si>
    <t>Origine</t>
  </si>
  <si>
    <t>Commentaires SOA</t>
  </si>
  <si>
    <t>Commentaires analyste</t>
  </si>
  <si>
    <t>Financement acquis selon plan de financement</t>
  </si>
  <si>
    <t>ACQUIS ANNONCE (numéraire uniquement)</t>
  </si>
  <si>
    <t>AIDES D'ETAT ANNONCEES</t>
  </si>
  <si>
    <t>Contrats de coproduction signés</t>
  </si>
  <si>
    <t>Commentaires sur le plance de financement</t>
  </si>
  <si>
    <t>3. BUDGET</t>
  </si>
  <si>
    <t>Sous-total B global</t>
  </si>
  <si>
    <t>Sous-Total B hors RW</t>
  </si>
  <si>
    <t>Sous-total B Wallon</t>
  </si>
  <si>
    <t>Part Wallon/TOTAL (STB)</t>
  </si>
  <si>
    <t xml:space="preserve">TABLEAU 1 - BUDGET RELATIF AUX APPORTS/CHARGES DÉJÀ ENGAGEES DANS LA (PRE-)PRODUCTION DU JEU </t>
  </si>
  <si>
    <t>Poste/affectation</t>
  </si>
  <si>
    <r>
      <t xml:space="preserve">Periode </t>
    </r>
    <r>
      <rPr>
        <b/>
        <sz val="11"/>
        <color indexed="8"/>
        <rFont val="Arial"/>
        <family val="2"/>
      </rPr>
      <t>(jour/semaine/mois/forfait)</t>
    </r>
  </si>
  <si>
    <t>Dépenses éligibles au regard du Fonds</t>
  </si>
  <si>
    <t>ETP</t>
  </si>
  <si>
    <t>Points</t>
  </si>
  <si>
    <t>Formule à appliquer:
Si informations données en "mois": =si(période="mois";Nombre*22;0)
Si informations données en "jours" = si (période="jours";Nombre;0)</t>
  </si>
  <si>
    <t>Apport en nature déjà réalisé</t>
  </si>
  <si>
    <t>I. Droits artistiques</t>
  </si>
  <si>
    <t>Charges décaissées</t>
  </si>
  <si>
    <t>Apport en nature à réaliser</t>
  </si>
  <si>
    <t>Charges à décaisser</t>
  </si>
  <si>
    <t>II. Personnel</t>
  </si>
  <si>
    <t>TOTAL BUDGET FABRICATION DÉJÀ ENGAGE</t>
  </si>
  <si>
    <t xml:space="preserve">TABLEAU 2 - BUDGET RELATIF AUX APPORTS/CHARGES A ENGAGER DANS LA (PRE-)PRODUCTION DU JEU </t>
  </si>
  <si>
    <r>
      <t xml:space="preserve">Periode </t>
    </r>
    <r>
      <rPr>
        <b/>
        <sz val="12"/>
        <color indexed="8"/>
        <rFont val="Arial"/>
        <family val="2"/>
      </rPr>
      <t>(jour/semaine/mois/forfait)</t>
    </r>
  </si>
  <si>
    <t>TOTAL BUDGET FABRICATION À ENGAGER</t>
  </si>
  <si>
    <t>BUDGET TOTAL (déjà engagé + à engager)</t>
  </si>
  <si>
    <t>Ce nombre est à reprendre dans la grille de cotation</t>
  </si>
  <si>
    <t>ETP engagés sur le projet</t>
  </si>
  <si>
    <t>Indiquer le nom et le montant de la dépenses non-éligible</t>
  </si>
  <si>
    <t>A. Dépenses éligibles à justifier (hors assurances et frais juridiques)</t>
  </si>
  <si>
    <t>B. FG convention</t>
  </si>
  <si>
    <t>C. Imprévus convention</t>
  </si>
  <si>
    <t>Frais juridiques et financiers propres au projet</t>
  </si>
  <si>
    <t>D. Frais juridiques à justifier</t>
  </si>
  <si>
    <t>Assurances liées à la bonne fin du projet</t>
  </si>
  <si>
    <t>E. Assurances à justifier</t>
  </si>
  <si>
    <t>DEWC</t>
  </si>
  <si>
    <t>F = A+B+C+D+E = DEWC</t>
  </si>
  <si>
    <t>3.1 Marketing</t>
  </si>
  <si>
    <t>A compléter uniquement si un budget marketing est annoncé et si celui-ci est dûment justifié (budget détaillé et financement sécurisé) dans la FICHE 8</t>
  </si>
  <si>
    <t>Budget total de fabrication:</t>
  </si>
  <si>
    <t>Budget marketing validé</t>
  </si>
  <si>
    <t>TOTAL (Base de calcul du prorata et de l'intensité)</t>
  </si>
  <si>
    <t>3.2. Ventilation des dépenses engagées et futures</t>
  </si>
  <si>
    <t>Wallonie</t>
  </si>
  <si>
    <t>Autres</t>
  </si>
  <si>
    <t>Sous-total A déjà engagé</t>
  </si>
  <si>
    <t>Sous-total B déjà engagé</t>
  </si>
  <si>
    <t>Sous-total A à engager</t>
  </si>
  <si>
    <t>Sous-total B à engager</t>
  </si>
  <si>
    <t>3.3. Ventilation des dépenses par statut</t>
  </si>
  <si>
    <t>Tableau à coller dans le rapport "Aspects budgétaires"</t>
  </si>
  <si>
    <t>Budget total</t>
  </si>
  <si>
    <t>Charges wallonnes encore à décaisser hors apports en nature</t>
  </si>
  <si>
    <t>Dirigeant</t>
  </si>
  <si>
    <t>Salarié</t>
  </si>
  <si>
    <t>Indépendant</t>
  </si>
  <si>
    <t>Total (hors FG, imprévus et autres)</t>
  </si>
  <si>
    <t>Assurances propres au projet</t>
  </si>
  <si>
    <t>GRAND TOTAL</t>
  </si>
  <si>
    <t>3.4 Ventilation des dépenses par type de dépense et comparaison avec le plan de financement</t>
  </si>
  <si>
    <t>Marketing non-inclus! Imprévus non-inclus!</t>
  </si>
  <si>
    <t>Somme Sous-totaux B</t>
  </si>
  <si>
    <t>Charges à décaisser (hors imprévus et FG)</t>
  </si>
  <si>
    <t>Charges à décaisser sur gérant</t>
  </si>
  <si>
    <t>Gérant</t>
  </si>
  <si>
    <t>Si quelqu'un trouve l'erreur peut-il modifier la formule, merci!</t>
  </si>
  <si>
    <t>Charges à décaisser sur salariés</t>
  </si>
  <si>
    <t>Charges à décaisser sur indépendants</t>
  </si>
  <si>
    <t>3.5. Ratios de dépenses</t>
  </si>
  <si>
    <t>A. Demande Wallimage</t>
  </si>
  <si>
    <t>B. Montant enisageable</t>
  </si>
  <si>
    <t>A. Montant solicité</t>
  </si>
  <si>
    <t>B. Montant envisageable</t>
  </si>
  <si>
    <t>Dépenses totales wallonnes / apport</t>
  </si>
  <si>
    <t>Sous-Total B wallon / apport (hors imprévus)</t>
  </si>
  <si>
    <t>Sous-total A wallon / apport</t>
  </si>
  <si>
    <t>Charges wallonnes à décaisser / apport</t>
  </si>
  <si>
    <t>Commentaire sur les dépenses</t>
  </si>
  <si>
    <t>4. PLAN DE RECOUPE &amp; SEUIL DE RENTABILITE</t>
  </si>
  <si>
    <t>PV  UNITAIREJEU</t>
  </si>
  <si>
    <t>Retail price HTVA</t>
  </si>
  <si>
    <t>- Soldes moyennes</t>
  </si>
  <si>
    <t>- Cut plateforme / store</t>
  </si>
  <si>
    <t>Marge unitaire HTVA</t>
  </si>
  <si>
    <t>Sources de financement (par ordre de priorité)</t>
  </si>
  <si>
    <t>Part dans le financement corrigé</t>
  </si>
  <si>
    <t>Couloir prioritaire</t>
  </si>
  <si>
    <t>%age jusqu'à la recoupe Editeur</t>
  </si>
  <si>
    <t>%age jusqu'à recoupe Wallimage</t>
  </si>
  <si>
    <t>Prorata après recoupe</t>
  </si>
  <si>
    <t>Invest à recoupe prioritaire (Publisher, …)</t>
  </si>
  <si>
    <t>/</t>
  </si>
  <si>
    <t>Studio B</t>
  </si>
  <si>
    <t>Différentiel correction invest Wallimage</t>
  </si>
  <si>
    <t>1. SR pour recoupe invests prioritaires (hors Wall)</t>
  </si>
  <si>
    <t>Recoupe des invests prioritaires (hors Wall)</t>
  </si>
  <si>
    <t>Frais marketing recoupés éditeur (HORS plan de fi)</t>
  </si>
  <si>
    <t>N° d'unités nécéssaires pour recoupe invests prioritaires (hors Wall)</t>
  </si>
  <si>
    <t>CA hors TVA pour recoupe invests prioritaires (hors Wall)</t>
  </si>
  <si>
    <t xml:space="preserve">2. Elements supplémentaires pour recoupe Wallimage </t>
  </si>
  <si>
    <t>Recoupe Wallimage pendant recoup des invests prioritaires</t>
  </si>
  <si>
    <t>Marge nette en + pour recouper le solde de l'ACR Wallimage</t>
  </si>
  <si>
    <t>N° d'unités nécéssaires en + pour recouper le solde de l'ACR Wallimage</t>
  </si>
  <si>
    <t>CA hors TVA en + pour recouper le solde de l'ACR Wallimage</t>
  </si>
  <si>
    <t>3. SR invests prioritaires + Wallimage</t>
  </si>
  <si>
    <t>Marge nette nécéssaire pour recoupe invests prioritaires + Wallimage</t>
  </si>
  <si>
    <t>N° d'unités nécéssaires pour recoupe invests prioritaires + Wallimage</t>
  </si>
  <si>
    <t>CA hors TVA pour recoupe invests prioritaires + Wallimage</t>
  </si>
  <si>
    <t>Répartition des recettes nettes</t>
  </si>
  <si>
    <t>Seuil de renta Wallimage</t>
  </si>
  <si>
    <t>Prévisions du PP</t>
  </si>
  <si>
    <t>Prévisions WALLIMAGE</t>
  </si>
  <si>
    <t>Prévisions du JURY</t>
  </si>
  <si>
    <t>Nombre d'unités vendues</t>
  </si>
  <si>
    <t>CA HTVA</t>
  </si>
  <si>
    <t>Marge totale à répartir</t>
  </si>
  <si>
    <t>Solde à repartir après comm</t>
  </si>
  <si>
    <t>Montant recoupe editeur après comm</t>
  </si>
  <si>
    <t>1. Jusqu'à recoupe invests prioritaires (hors Wall)</t>
  </si>
  <si>
    <t>Solde à répartir</t>
  </si>
  <si>
    <t>2. Jusqu'à recoupe Wallimage</t>
  </si>
  <si>
    <t>3.Après recoupe Wallimage</t>
  </si>
  <si>
    <t xml:space="preserve">Solde </t>
  </si>
  <si>
    <t>Commissions comprises</t>
  </si>
  <si>
    <t>Total recettes nettes distribuées</t>
  </si>
  <si>
    <t>COTE 2.2</t>
  </si>
  <si>
    <t>Part Wallimage</t>
  </si>
  <si>
    <t>Accès aux recettes Wallimage</t>
  </si>
  <si>
    <t>Part Studio</t>
  </si>
  <si>
    <t>Commentaire sur les ventes</t>
  </si>
  <si>
    <t>Demande d'aide à la (pré)production d'un jeu vidéo</t>
  </si>
  <si>
    <t>Tous les documents mentionnés ci-dessous doivent être envoyés sous format PDF (à l'exception du dossier économique sous format Excel).</t>
  </si>
  <si>
    <r>
      <t xml:space="preserve">Le dossier complet doit être envoyé par email à </t>
    </r>
    <r>
      <rPr>
        <u/>
        <sz val="11"/>
        <color rgb="FF0070C0"/>
        <rFont val="Arial"/>
        <family val="2"/>
      </rPr>
      <t>gaming@wallimage.be</t>
    </r>
    <r>
      <rPr>
        <sz val="11"/>
        <color theme="1"/>
        <rFont val="Arial"/>
        <family val="2"/>
      </rPr>
      <t xml:space="preserve"> avec pour objet: </t>
    </r>
    <r>
      <rPr>
        <b/>
        <sz val="11"/>
        <color theme="1"/>
        <rFont val="Arial"/>
        <family val="2"/>
      </rPr>
      <t>Nom du projet + Société dépositaire</t>
    </r>
  </si>
  <si>
    <t>Le règlement complet est disponible sur le site de Wallimage.</t>
  </si>
  <si>
    <t>Si la candidature n'est pas recevable, vous en serez informé par e-mail, avec une explication.</t>
  </si>
  <si>
    <t>Des questions?</t>
  </si>
  <si>
    <t>Sophie Augurelle - Chargée du département Gaming</t>
  </si>
  <si>
    <t>065 40 40 34</t>
  </si>
  <si>
    <t>gaming@wallimage.be</t>
  </si>
  <si>
    <t>A.</t>
  </si>
  <si>
    <r>
      <t xml:space="preserve">DOSSIER ECONOMIQUE </t>
    </r>
    <r>
      <rPr>
        <b/>
        <i/>
        <sz val="11"/>
        <color theme="1"/>
        <rFont val="Arial"/>
        <family val="2"/>
      </rPr>
      <t>(Nommé comme suit: A - Titre du projet - Dossier économique)</t>
    </r>
  </si>
  <si>
    <t>Fiche 1 - Fiche d'identité</t>
  </si>
  <si>
    <t>Fiche 2 - Critères d'éligibilité</t>
  </si>
  <si>
    <t>Fiche 3 - Partenaires impliqués</t>
  </si>
  <si>
    <t>Fiche 4 - Fiche technique</t>
  </si>
  <si>
    <t>Fiche 5 - Budget</t>
  </si>
  <si>
    <t>Fiche 6 - Plan de financement</t>
  </si>
  <si>
    <t>Fiche 7 - Estimation des ventes et plan de recoupe</t>
  </si>
  <si>
    <t>FICHE 8 - Budget et plan de financement marketing</t>
  </si>
  <si>
    <t>B.</t>
  </si>
  <si>
    <r>
      <t xml:space="preserve">DOSSIER ARTISTIQUE </t>
    </r>
    <r>
      <rPr>
        <b/>
        <i/>
        <sz val="11"/>
        <color theme="1"/>
        <rFont val="Arial"/>
        <family val="2"/>
      </rPr>
      <t>(Nommé comme suit: B - Titre du projet - Dossier artistique)</t>
    </r>
  </si>
  <si>
    <t>Le dossier artistique est disponible sur le site www.wallimage.be</t>
  </si>
  <si>
    <t>1. Résumé</t>
  </si>
  <si>
    <t>2. One-Pager</t>
  </si>
  <si>
    <t>3. L'équipe, le studio, les partenaires</t>
  </si>
  <si>
    <t>4. Impact sur le studio et l'écosystème du jeu vidéo en Wallonie</t>
  </si>
  <si>
    <t>5. Le jeu</t>
  </si>
  <si>
    <t xml:space="preserve">     a. Etat d'avancement du jeu</t>
  </si>
  <si>
    <t xml:space="preserve">     b. Aperçu</t>
  </si>
  <si>
    <t xml:space="preserve">     c. Liens utiles</t>
  </si>
  <si>
    <t xml:space="preserve">     d. Unique Selling Proposition</t>
  </si>
  <si>
    <t xml:space="preserve">     e. Propriété intellectuelle</t>
  </si>
  <si>
    <t xml:space="preserve">     f. Univers du jeu</t>
  </si>
  <si>
    <t xml:space="preserve">     g. Gameplay</t>
  </si>
  <si>
    <t>6. Potentiel commercial et stratégie de distribution</t>
  </si>
  <si>
    <t xml:space="preserve">     a. Modèle économique</t>
  </si>
  <si>
    <t xml:space="preserve">     b. Analyse de la concurrence</t>
  </si>
  <si>
    <t xml:space="preserve">     c. Stratégie marketing</t>
  </si>
  <si>
    <t xml:space="preserve">     d. Analyse SWOT</t>
  </si>
  <si>
    <t>C.</t>
  </si>
  <si>
    <r>
      <t xml:space="preserve">ANNEXES </t>
    </r>
    <r>
      <rPr>
        <b/>
        <i/>
        <sz val="11"/>
        <color theme="1"/>
        <rFont val="Arial"/>
        <family val="2"/>
      </rPr>
      <t>(chaque annexe doit être envoyée séparement et être nommée comme suit: Annexe X - Titre du projet)</t>
    </r>
  </si>
  <si>
    <t>Si certaines annexes ne sont pas disponibles un PDF indiquant Annexe X - Non applicable</t>
  </si>
  <si>
    <t>Annexe 1 - Game Design Document</t>
  </si>
  <si>
    <t>Annexe 2 - Concept art / Direction artistique</t>
  </si>
  <si>
    <t>Annexe 3 - CV's démontrant la présence des compétences techniques et du savoir-faire financier nécessaires à la réalisation du projet.</t>
  </si>
  <si>
    <t>Annexe 4 - Financements acquis</t>
  </si>
  <si>
    <t>L’attestation précisant le financement déjà acquis à cette date du financement total de projet ici visé (documents chiffrés, datés et signés, copie d’un mail confirmant un accord de financement acquis avec votre signature et la mention « sincère et véritable»).</t>
  </si>
  <si>
    <t>Pour les dépenses déjà engagées dans la fabrication du jeu, les justificatifs de dépenses correspondant à ces charges (fiches de paie, facture, timesheet).</t>
  </si>
  <si>
    <t>Annexe 6 - Les contrats relatifs à la distribution et la vente s’ils existent déjà (contrats de coproductions, Publishers, etc.).</t>
  </si>
  <si>
    <t>Annexe 7 - Formulaire complété répondant aux critères d'éligibilité Fonds Européen d'Investissement (Document disponible sur le site www.wallimage.be)</t>
  </si>
  <si>
    <t>Annexe 8 - Comptes des trois derniers exercices clôturés de la société de production + un état comptable ne remontant pas à plus de six mois.</t>
  </si>
  <si>
    <t>Annexe 10 - Règlement de Wallimage sur le financement des jeux vidéo signé par les représentants légaux de la société de production</t>
  </si>
  <si>
    <t>Annexe 11 - Si la demande concerne un projet en cours de production : l’augmentation de la taille du projet doit être attestée à l’aide de tout document probant et notamment des documents internes tels que les budgets initiaux, des procès-verbaux de réunions, des plannings de réalisation, etc.</t>
  </si>
  <si>
    <t>Annexe 12 - Note d'intention faisant état des nouveaux éléments  (uniquement dans le cas d'un 2ème dépôt suite à un refus)</t>
  </si>
  <si>
    <t>1. FICHE D'IDENTITE</t>
  </si>
  <si>
    <t>Coproducteur</t>
  </si>
  <si>
    <t>Propriétaire</t>
  </si>
  <si>
    <t>Copropriétaire</t>
  </si>
  <si>
    <t>Micro-entreprise</t>
  </si>
  <si>
    <t>Titre provisoire ou définitif du jeu:</t>
  </si>
  <si>
    <t>Petite entreprise</t>
  </si>
  <si>
    <t>Moyenne entreprise</t>
  </si>
  <si>
    <t>(En cas de coproduction entre deux sociétés, cette feuille est à remplir par chaque entreprise)</t>
  </si>
  <si>
    <t>LA SOCIETE</t>
  </si>
  <si>
    <t>Nom de la société:</t>
  </si>
  <si>
    <t>Date de constitution:</t>
  </si>
  <si>
    <t>Si la société n'est pas encore constituée veuillez indiquer "en cours de constitution"</t>
  </si>
  <si>
    <t>Forme juridique:</t>
  </si>
  <si>
    <t xml:space="preserve">Le bénéficiaire doit être une société de production de jeux vidéo ayant établi un siège en Belgique, dans un État Membre de l’Union européenne ou de l'Espace économique européen (E.E.E.). Son Directeur/Gérant/Administrateur Délégué et/ou la majorité de ses administrateurs sont belges ou ressortissants des États suscités. Au moment de déposer le dossier, la société peut être en phase de constitution. La société doit être constituée et avoir un statut de producteur ou de coproducteur délégué ou associé au projet au moment de la signature de la convention.
</t>
  </si>
  <si>
    <t>Numéro d'entreprise:</t>
  </si>
  <si>
    <t>Adresse du siège:</t>
  </si>
  <si>
    <t>Site Internet Société:</t>
  </si>
  <si>
    <t>La société est propriétaire ou copropriétaire de l'IP:</t>
  </si>
  <si>
    <t>Pourcentage de l'IP détenu par la société:</t>
  </si>
  <si>
    <t>Nom, prénom:</t>
  </si>
  <si>
    <t>Fonction:</t>
  </si>
  <si>
    <t>Contact du dossier:</t>
  </si>
  <si>
    <t>Téléphone:</t>
  </si>
  <si>
    <t>Adresse email:</t>
  </si>
  <si>
    <t>DONNEES DE LA SOCIETE</t>
  </si>
  <si>
    <t>Taille de l'entreprise:</t>
  </si>
  <si>
    <t>Comment déterminer la taille de votre entreprise?
(recommandation 2003/361 de la Commission)
Micro-entreprise: &lt;10 ETP ET chiffre d'affaires annuel ou total du bilan &lt; 2 millions €
Petite entreprise: &lt; 50 ETP ET chiffre d'affaires annuel ou total du bilan &lt; 10 millions €
Moyenne entreprise: &lt;250 ETP ET chiffre d'affaires annuel &lt; 50 millions € OU total bilan annuel &lt; 43 millions €</t>
  </si>
  <si>
    <t>Montant du capital social:</t>
  </si>
  <si>
    <t>Effectifs employés (équivalent temps plein):</t>
  </si>
  <si>
    <t>Création d'emplois prévisionnelle sur le projet:</t>
  </si>
  <si>
    <t>Chiffre d'affaires des 3 derniers exercices:</t>
  </si>
  <si>
    <t>Année N:</t>
  </si>
  <si>
    <t>Année N-1:</t>
  </si>
  <si>
    <t xml:space="preserve">Année N-2: </t>
  </si>
  <si>
    <t>Prénom, NOM</t>
  </si>
  <si>
    <t>Fonction</t>
  </si>
  <si>
    <t>ACTIONNARIAT</t>
  </si>
  <si>
    <t>Nom</t>
  </si>
  <si>
    <t xml:space="preserve">Catégorie d'actions si existantes </t>
  </si>
  <si>
    <t>Total de l'apport en numéraire</t>
  </si>
  <si>
    <t>Total de l'apport en nature</t>
  </si>
  <si>
    <t>Montant total des apports</t>
  </si>
  <si>
    <t>Nbre de parts total détenu</t>
  </si>
  <si>
    <t>Pourcentage total détenu</t>
  </si>
  <si>
    <t>A</t>
  </si>
  <si>
    <t>B</t>
  </si>
  <si>
    <t>C</t>
  </si>
  <si>
    <t>Sous-total Publics</t>
  </si>
  <si>
    <t>Participation de la société dans d'autres sociétés:</t>
  </si>
  <si>
    <t>Nom:</t>
  </si>
  <si>
    <t>Part du capital:</t>
  </si>
  <si>
    <t>2. CRITERES D'ELIGIBILITE</t>
  </si>
  <si>
    <t>Préproduction</t>
  </si>
  <si>
    <t>Production</t>
  </si>
  <si>
    <t>Divertissement</t>
  </si>
  <si>
    <t>1.</t>
  </si>
  <si>
    <t>FICHE PROJET</t>
  </si>
  <si>
    <t>Educatif</t>
  </si>
  <si>
    <r>
      <t xml:space="preserve">La </t>
    </r>
    <r>
      <rPr>
        <b/>
        <sz val="9"/>
        <rFont val="Arial"/>
        <family val="2"/>
      </rPr>
      <t>préproduction</t>
    </r>
    <r>
      <rPr>
        <sz val="9"/>
        <rFont val="Arial"/>
        <family val="2"/>
      </rPr>
      <t xml:space="preserve"> est la réalisation de toutes les activités liées à un projet de jeu concret, avant la production du jeu, comme par exemple
la rédaction du jeu, l'élaboration du document de conception technique, la recherche de partenaires, l'élaboration d'un plan de
financement, la réalisation de prototypes....
La </t>
    </r>
    <r>
      <rPr>
        <b/>
        <sz val="9"/>
        <rFont val="Arial"/>
        <family val="2"/>
      </rPr>
      <t>production</t>
    </r>
    <r>
      <rPr>
        <sz val="9"/>
        <rFont val="Arial"/>
        <family val="2"/>
      </rPr>
      <t xml:space="preserve"> est la réalisation effective du jeu vidéo dans sa version définitive en vue de sa diffusion.
Dans le cas où la demande concerne </t>
    </r>
    <r>
      <rPr>
        <b/>
        <sz val="9"/>
        <rFont val="Arial"/>
        <family val="2"/>
      </rPr>
      <t>un projet en cours de production</t>
    </r>
    <r>
      <rPr>
        <sz val="9"/>
        <rFont val="Arial"/>
        <family val="2"/>
      </rPr>
      <t>, l’intervention demandée vise à augmenter de manière notable (à attester via document, voir annexe 9)
- La portée du projet
- Le montant total du budget consacré par ma société au projet
- La rapidité avec laquelle le projet pourra être achevé
L’intervention ne peut concerner que les travaux après introduction de la demande. En effet, la demande doit être introduite avant le début des travaux pour lesquels l’aide est sollicitée.</t>
    </r>
  </si>
  <si>
    <t>Artistique</t>
  </si>
  <si>
    <t>La présente demande d'intervention est introduite pour une aide en :</t>
  </si>
  <si>
    <t>Pour une aide à la préproduction, un prototype jouable sera-t-il réalisé?</t>
  </si>
  <si>
    <t>Pour une aide à la production, la production a-t-elle déjà commencé au dépôt du dossier:</t>
  </si>
  <si>
    <t>Si la demande concerne un projet en phase de préproduction, le budget de fabrication peut être une estimation</t>
  </si>
  <si>
    <t>Budget total de fabrication (préproduction + production):</t>
  </si>
  <si>
    <t>Budget marketing (si financement sécurisé):</t>
  </si>
  <si>
    <t>Type de projet:</t>
  </si>
  <si>
    <t>Dans le cas où la demande concernant un projet en phase de préproduction, la société de production dépositaire de la demande s'engage à respecter les conditions d'intensité sur le budget global de fabrication du projet.
En combinaison avec d'autres aides publiques, l’aide accordée par le Fonds ne dépasse pas : 
- 50%du financement total de la création du jeu vidéo pour les jeux de divertissement
- 85%du financement total de la création du jeu vidéo pour les jeux artistiques
- 75%du financement total de la création du jeu vidéo pour les jeux éducatifs
Remarque : l’aide accordée en faveur de l’augmentation de la taille du projet ne peut excéder 100%des coûts additionnels et dans la limite des seuils rappelés ci-dessus (montants de l’aide et intensité de l’aide) cad tous les critères tant de montant que de limites de l’intensité.</t>
  </si>
  <si>
    <t>Montant solicité à Wallimage:</t>
  </si>
  <si>
    <t>Autres aides publiques:</t>
  </si>
  <si>
    <t>Intensité de l'aide:</t>
  </si>
  <si>
    <t>Date de début de la préproduction:</t>
  </si>
  <si>
    <t>Date de début de la production:</t>
  </si>
  <si>
    <t>Date de fin de la production:</t>
  </si>
  <si>
    <t>Date estimée de la commercialisation:</t>
  </si>
  <si>
    <t>1er passage:</t>
  </si>
  <si>
    <t xml:space="preserve">La société de production ne peut introduire un même dossier qu'une seule fois. Cependant, elle pourra le représenter une seconde et dernière fois, si celui-ci fait état d'éléments substantiellement et incontestablement nouveaux. Ces évolutions devront constituer l'essentiel de la note d'intention de la société de production qui les détaillera.
</t>
  </si>
  <si>
    <t>2.</t>
  </si>
  <si>
    <t>TEST CULTUREL</t>
  </si>
  <si>
    <t>Pour être éligible au soutien du Fonds, le projet doit avoir obtenu un score positif au test culturel décrit ci-dessous. 
Le test est une exigence minimale, mais aucune garantie d'obtention d'une aide.</t>
  </si>
  <si>
    <t>Un projet de jeu n'est admissible que s'il répond à au moins deux critères des catégories I, II et III suivantes :</t>
  </si>
  <si>
    <t>CATEGORIE I: Contexte et contenu culturels</t>
  </si>
  <si>
    <t>Le jeu se situe en Wallonie, en Belgique, dans l'Espace économique européen (E.E.E.) ou dans un État lié à la Belgique par un Traité de Coproduction ou contient des références à cet égard.</t>
  </si>
  <si>
    <t>Les personnages principaux du jeu se réfèrent à la Wallonie, la Belgique, l’E.E.E. ou un État lié à la Belgique par un Traité de Coproduction ou représentent un personnage historique ou fictif de la Wallonie, de la Belgique, de l’E.E.E. ou de l'histoire mondiale.</t>
  </si>
  <si>
    <t>3.</t>
  </si>
  <si>
    <t>Le jeu sort au moins en français.</t>
  </si>
  <si>
    <t>4.</t>
  </si>
  <si>
    <t>Le thème, les motifs, les idées, le contenu ou le design du jeu contiennent une référence à la Wallonie, à la Belgique, à l’E.E.E(1) ou un État lié à la Belgique par un Traité de Coproduction.</t>
  </si>
  <si>
    <t>5.</t>
  </si>
  <si>
    <t>Le jeu, en tant que création artistique, contribue au patrimoine culturel de la Wallonie, de la Belgique et de l'E.E.E. ou un État lié à la Belgique par un Traité de Coproduction.</t>
  </si>
  <si>
    <t xml:space="preserve">6. </t>
  </si>
  <si>
    <t>Le jeu est adapté à la culture éducative de la Wallonie, de la Belgique, de l'E.E.E. ou d’un État lié à la Belgique par un Traité de Coproduction.</t>
  </si>
  <si>
    <t>(1)</t>
  </si>
  <si>
    <t>a.</t>
  </si>
  <si>
    <t>Le design, l'histoire ou la conception du jeu font référence à la culture wallonne (vie quotidienne, culture pop, culture du jeu, culture des jeunes, culture avec le grand C, culture de l'apprentissage, culture des médias, culture politique, ...), la société, l'identité, l'histoire belge, wallonne ou de l’EEE, ou ils font référence à des aspects de la vie en Wallonie, en Belgique, dans l’EEE ou un État lié à la Belgique par un Traité de Coproduction.</t>
  </si>
  <si>
    <t>b.</t>
  </si>
  <si>
    <t>L'histoire est basée sur la littérature, le cinéma, la télévision ou autre de la zone linguistique wallonne, européenne ou d’un État lié à la Belgique par un Traité de Coproduction (par exemple, contes de fées, sagas ou science-fiction).</t>
  </si>
  <si>
    <t>c.</t>
  </si>
  <si>
    <t>Le jeu présente des similitudes avec la tradition de jeu wallonne ou belge ou la développe plus.</t>
  </si>
  <si>
    <t>d.</t>
  </si>
  <si>
    <t>Le jeu dépeint des aspects de la diversité régionale en Wallonie, dans la Belgique, dans l’EEE ou dans un État lié à la Belgique par un Traité de Coproduction.</t>
  </si>
  <si>
    <t>e.</t>
  </si>
  <si>
    <t>Le jeu reflète le patrimoine culturel wallon/belge.</t>
  </si>
  <si>
    <t>Le contexte et le contenu culturels peuvent dans des cas exceptionnels également être non-européens, lorsqu'ils sont clairement encadrés et particulièrement créatifs ou innovants et lorsqu'un plus grand nombre de critères sont remplis au titre des points II et III.</t>
  </si>
  <si>
    <t>CATEGORIE 2: Plateforme culturelle/créative (le point 1 ou 2 est obligatoire)</t>
  </si>
  <si>
    <t>Le projet doit avoir un effet stimulant sur l'économie culturelle et créative nationale, étant donné qu’une partie essentielle de l’activité créative (développement conceptuel, design, programmation, son) a lieu en Wallonie.</t>
  </si>
  <si>
    <t xml:space="preserve">3. </t>
  </si>
  <si>
    <t>CATEGORIE 3: Innovations artistiques, créatives et technologiques. Le jeu est particulièrement créatif ou innovant sur les points suivants :</t>
  </si>
  <si>
    <t>Structure de l'histoire ou du jeu ;</t>
  </si>
  <si>
    <t>Conception des personnages, du décor, de l'histoire et de l'environnement ;</t>
  </si>
  <si>
    <t>Musique utilisée ou conception sonore ;</t>
  </si>
  <si>
    <t xml:space="preserve">5. </t>
  </si>
  <si>
    <t>Utilisation de l'intelligence artificielle ;</t>
  </si>
  <si>
    <t>6.</t>
  </si>
  <si>
    <t>Utilisation de la réalité virtuelle et de la réalité augmentée</t>
  </si>
  <si>
    <t>7.</t>
  </si>
  <si>
    <t>Utilisation de nouvelles technologies pour le développement, la mise en œuvre ou l'application du jeu.</t>
  </si>
  <si>
    <t>Points d'attention</t>
  </si>
  <si>
    <t>En fonction du type de jeu, veuillez cocher les points forts de votre projet.</t>
  </si>
  <si>
    <t>Points d'attention par type de jeux</t>
  </si>
  <si>
    <t>Jeu vidéo de divertissement</t>
  </si>
  <si>
    <t>Jeu vidéo à caractère éducatif ou social</t>
  </si>
  <si>
    <t>Jeu vidéo artistique</t>
  </si>
  <si>
    <t>USP</t>
  </si>
  <si>
    <t>Originalité</t>
  </si>
  <si>
    <t>Fondement du contenu</t>
  </si>
  <si>
    <t>Développement de propriété intellectuelle</t>
  </si>
  <si>
    <t>Re-jouabilité</t>
  </si>
  <si>
    <t>Qualité et solidité du plan de promotion (surtout pour les aides à la production)</t>
  </si>
  <si>
    <t>Audience potentielle (en fonction du groupe cible, la pénétration du marché par les technologies utilisées, etc.)</t>
  </si>
  <si>
    <t>Potentiel international</t>
  </si>
  <si>
    <t>Effet structurant pour l'entreprise et le secteur du JV en Wallonie</t>
  </si>
  <si>
    <t>Potentiel commercial</t>
  </si>
  <si>
    <t>Faisabilité</t>
  </si>
  <si>
    <t>Pertinence sociale</t>
  </si>
  <si>
    <t>Critères supplémentaires pour les jeux destinés à l'éducation</t>
  </si>
  <si>
    <t>Valeur ajoutée pédagogique</t>
  </si>
  <si>
    <t>Adaptabilité au contexte wallon éducatif, notamment par la conformité aux objectifs finaux et/ou objectifs de développement et aux programmes scolaires</t>
  </si>
  <si>
    <t>3. Test économique</t>
  </si>
  <si>
    <t>Le projet dispose déjà de 30% de son financement pour la phase de fabrication pour laquelle la demande est déposée</t>
  </si>
  <si>
    <t>La société de production devra préciser le financement acquis sur le projet au moment du dépôt (voir Fiche 6 - Plan de financement). Si le projet obtient un accord de principe de financement du Fonds, ce financement acquis devra représenter au minimum 30% du budget total de production du projet (ou de préproduction si la demande concerne un financement en préproduction) au moment de la signature de la convention avec le Fonds, qui devront être attestés avec des documents chiffrés, datés et signés. La copie d’un mail provenant de la source de financement acquis sur laquelle la société de production dépositaire apposera sa signature précédée de la mention « sincère et véritable» sera également acceptée comme un justificatif valable. Ce minimum de financement acquis sera donc une condition suspensive à la concrétisation de l’investissement du Fonds. Il peut inclure d’autres aides d’État, mais si elles portent sur les mêmes dépenses éligibles, le montant de l’intervention de WALLIMAGE sera éventuellement adapté en conséquence afin de respecter les règles de cumul décrites ci-après.</t>
  </si>
  <si>
    <t>3. PARTENAIRES IMPLIQUES</t>
  </si>
  <si>
    <t>Nom du jeu:</t>
  </si>
  <si>
    <t>Dépositaire de la demande:</t>
  </si>
  <si>
    <t>Le jeu vidéo faisant l'objet de la demande est initié par:</t>
  </si>
  <si>
    <t>Société(s) impliquée(s) dans la fabrication autre que le studio dépositaire</t>
  </si>
  <si>
    <t>Vous pouvez ajouter autant de ligne que nécessaire</t>
  </si>
  <si>
    <t>Activité:</t>
  </si>
  <si>
    <t>Adresse:</t>
  </si>
  <si>
    <t>N° d'entreprise:</t>
  </si>
  <si>
    <t>Copropriétaire(s) éventuel(s) de l'IP</t>
  </si>
  <si>
    <t>% de copropriété de l'IP:</t>
  </si>
  <si>
    <t>4. FICHE TECHNIQUE</t>
  </si>
  <si>
    <t>Dépositaire de la demande (nom du studio):</t>
  </si>
  <si>
    <t xml:space="preserve">Résumé du projet 
</t>
  </si>
  <si>
    <t xml:space="preserve">Ce résumé pourra être utilisé par Wallimage en cas de sélection du projet </t>
  </si>
  <si>
    <t>Genre (action, aventure, RGP, arcade, etc.) :</t>
  </si>
  <si>
    <t>Public ciblé (casual, midcore, hardcore / spécifiez si destiné aux enfants):</t>
  </si>
  <si>
    <t>Prévision de classification du projet (modèle PEGI):</t>
  </si>
  <si>
    <t>Unique Selling Proposition :</t>
  </si>
  <si>
    <t>Plateforme(s) de distribution (Steam, PS Store, Apple Arcade, etc.):</t>
  </si>
  <si>
    <t>Support de distribution (PS5, PC, Mobile IOS/Android, etc.):</t>
  </si>
  <si>
    <t xml:space="preserve">Temps de jeu estimé (en minutes) : </t>
  </si>
  <si>
    <t xml:space="preserve">Langue(s) : </t>
  </si>
  <si>
    <t>Modèle économique (Free-to-play, pay-to-play,etc.) :</t>
  </si>
  <si>
    <t>Intégration de NFT(s):</t>
  </si>
  <si>
    <t>oui</t>
  </si>
  <si>
    <t>non</t>
  </si>
  <si>
    <t>Moteur de jeu :</t>
  </si>
  <si>
    <t xml:space="preserve">Jeux référents :  </t>
  </si>
  <si>
    <t xml:space="preserve">Lien vers une video de présentation si disponible (démo, prototype, VSD) : </t>
  </si>
  <si>
    <t xml:space="preserve">Pour rappel - Agenda de liquidation de l'investissement : </t>
  </si>
  <si>
    <t>Pour l'aide à la préproduction</t>
  </si>
  <si>
    <t>• 50% à la conclusion de la convention;</t>
  </si>
  <si>
    <t>• 30% après vérification et validation des justificatifs représentant au minimum 50% des dépenses éligibles, valablement remis au Fonds (sous la forme de factures ou de fiches de paie) et après remise d’un rapport d’avancée de la préproduction ;</t>
  </si>
  <si>
    <t>• 20% après présentation d’une démo (prototype ou tout autre support à présenter en présentiel ou par vidéoconférence), réalisation d’un playtest par un organisme spécialisé choisi de commun accord avec le Fonds et après vérification et validation des justificatifs valablement remis au Fonds (sous la forme de factures ou de fiches de paie) représentant la totalité des dépenses éligibles engagées en Région wallonne, conformément au prescrit de la Convention.</t>
  </si>
  <si>
    <t>Rappel: La totalité des justificatifs devra être rentrée au plus tard dans les 12 mois de la date de signature de la Convention.</t>
  </si>
  <si>
    <t>Pour l'aide à la production</t>
  </si>
  <si>
    <t>• 30% au moment de la conclusion de la Convention;</t>
  </si>
  <si>
    <t>• 30% à la livraison d’une démo ou de la tranche verticale et après vérification et validation des justificatifs représentant au minimum 50% des dépenses éligibles, valablement remis au Fonds (sous la forme de factures ou de fiches de paie) ;</t>
  </si>
  <si>
    <t>• 30% à la livraison du master bêta c’est-à-dire une version aboutie du jeu où les étapes restantes peuvent être clairement identifiées et chiffrées et sont d’ores et déjà financées (en ce compris via l’apport de Wallimage), réalisation d’un playtest par un organisme spécialisé choisi de commun accord avec le Fonds et après vérification et validation des justificatifs représentant au minimum 80% des dépenses éligibles, valablement remis au Fonds (sous la forme de factures ou de fiches de paie) ;</t>
  </si>
  <si>
    <t>• 10% à la livraison du jeu en retail (version commercialisable disponible à l’achat) et après vérification et validation des comptes définitifs de la phase de production représentant la totalité des dépenses éligibles engagées en Région wallonne, conformément au prescrit de la Convention.</t>
  </si>
  <si>
    <t xml:space="preserve">Rappel : la totalité des justificatifs devra être rentrée au plus tard dans les 24 mois de la signature de la Convention. Un allongement de la durée pourra être accordé si, dès le dépôt du dossier, le planning de production est présenté sur plus de 24 mois ou si une mise à jour du planning justifiée est communiquée au moment de demander la 2ème ou 3ème tranche. </t>
  </si>
  <si>
    <t>PC (Steam, Gog, Epic Games Store, ... ...)</t>
  </si>
  <si>
    <t>Editeur - Nom de l'éditeur:</t>
  </si>
  <si>
    <t xml:space="preserve">Console (Xbox,Playstation, Nintendo Switch ,..) </t>
  </si>
  <si>
    <t>Self-published</t>
  </si>
  <si>
    <t>Mobile (Android / iOS)</t>
  </si>
  <si>
    <t>Autre (Arcade, installation VR…)</t>
  </si>
  <si>
    <t>5. BUDGET</t>
  </si>
  <si>
    <t>Comment compléter le budget?</t>
  </si>
  <si>
    <t>La société dépositaire doit ajouter au formulaire toutes les informations nécessaires à la compréhension du budget.</t>
  </si>
  <si>
    <t>La société dépositaire doit compléter les deux tableaux ci-dessous:</t>
  </si>
  <si>
    <t>Tableau 1 relatif aux apports et charges déjà engagés à la date du dépôt dans la (pré)production du jeu</t>
  </si>
  <si>
    <t>Tableau 2 relatif aux apports et charges non engagés à la date du dépôt dans la (pré)production du jeu</t>
  </si>
  <si>
    <t>Le budget doit toujours inclure toutes les phases précédentes du dossier. Cela signifie que pour un projet en phase de production, le budget détaillé doit comprendre le travail déjà réalisé avant le début de cette phase.</t>
  </si>
  <si>
    <t>Si votre demande concerne un projet en phase de préproduction, veuillez indiquer l'estimation du budget de production dans la Fiche 2 - Critères d'éligiblité</t>
  </si>
  <si>
    <r>
      <t xml:space="preserve">Colonne B - Poste/affectation: </t>
    </r>
    <r>
      <rPr>
        <sz val="12"/>
        <color theme="1"/>
        <rFont val="Arial"/>
        <family val="2"/>
      </rPr>
      <t>Une liste de métiers est disponible à titre indicatif. Veuillez ne pas les modifier mais vous pouvez ajouter des lignes pour ajouter les métiers manquants</t>
    </r>
  </si>
  <si>
    <r>
      <t xml:space="preserve">Colonne D - Période (jour/semaine/mois/forfait): </t>
    </r>
    <r>
      <rPr>
        <sz val="12"/>
        <color theme="1"/>
        <rFont val="Arial"/>
        <family val="2"/>
      </rPr>
      <t>champ de texte, spécifiez l'unité utilisée (par exemple «jour», «forfait», «mois»,…)</t>
    </r>
  </si>
  <si>
    <r>
      <t xml:space="preserve">Colonne E - Taux horaire/prix unitaire: </t>
    </r>
    <r>
      <rPr>
        <sz val="12"/>
        <color theme="1"/>
        <rFont val="Arial"/>
        <family val="2"/>
      </rPr>
      <t>champ numérique, spécifiez le prix unitaire en EUR (par exemple «200»)</t>
    </r>
  </si>
  <si>
    <r>
      <t xml:space="preserve">Colonne F - Nombre : </t>
    </r>
    <r>
      <rPr>
        <sz val="12"/>
        <color theme="1"/>
        <rFont val="Arial"/>
        <family val="2"/>
      </rPr>
      <t>champ numérique, spécifiez le nombre d'unités (par exemple, «5»)</t>
    </r>
  </si>
  <si>
    <r>
      <t xml:space="preserve">Colonne H - Montant wallon: </t>
    </r>
    <r>
      <rPr>
        <sz val="12"/>
        <color theme="1"/>
        <rFont val="Arial"/>
        <family val="2"/>
      </rPr>
      <t xml:space="preserve">Spécifiez le montant de la dépense wallone - E*F (Taux * nombre). Ces dépenses constituent les dépenses éligibles auprès du Fonds (voir ci-dessous pour la définition des dépenses éligibles). </t>
    </r>
  </si>
  <si>
    <r>
      <t>Colonne I - Montant autres:</t>
    </r>
    <r>
      <rPr>
        <sz val="12"/>
        <color theme="1"/>
        <rFont val="Arial"/>
        <family val="2"/>
      </rPr>
      <t xml:space="preserve"> Idem que la colonne H mais uniquement pour les dépenses non-wallonnes</t>
    </r>
  </si>
  <si>
    <r>
      <t xml:space="preserve">Colonne J - Total: </t>
    </r>
    <r>
      <rPr>
        <sz val="12"/>
        <color theme="1"/>
        <rFont val="Arial"/>
        <family val="2"/>
      </rPr>
      <t>correspond à la somme de la colonne H (dépense wallonne) + I (dépense autres)</t>
    </r>
  </si>
  <si>
    <r>
      <rPr>
        <b/>
        <sz val="12"/>
        <color theme="1"/>
        <rFont val="Arial"/>
        <family val="2"/>
      </rPr>
      <t>Colonne K - Statut de la dépense:</t>
    </r>
    <r>
      <rPr>
        <sz val="12"/>
        <color theme="1"/>
        <rFont val="Arial"/>
        <family val="2"/>
      </rPr>
      <t xml:space="preserve"> Veuillez indiquer si la dépense concerne un apport en nature déjà réalisé ou une charge déjà décaissée pour la tableau 1 , un apport en nature à concrétiser ou une charge à décaisser pour le tableau 2
</t>
    </r>
  </si>
  <si>
    <t>Quid si agence intérim: uniquement salaire brut si la personne est wallonne</t>
  </si>
  <si>
    <t>Le Grand total doit être égal à la somme du total du tableau 1 et du tableau 2</t>
  </si>
  <si>
    <r>
      <rPr>
        <b/>
        <sz val="12"/>
        <rFont val="Arial"/>
        <family val="2"/>
      </rPr>
      <t>Définition apport en nature:</t>
    </r>
    <r>
      <rPr>
        <sz val="12"/>
        <rFont val="Arial"/>
        <family val="2"/>
      </rPr>
      <t xml:space="preserve"> temps consacré à la (pré)production du jeu qui ne fait pas l'objet d'un mouvement financier (sweat equity). </t>
    </r>
  </si>
  <si>
    <t>Le travail déjà réalisé par le studio peut être valorisé et constituer l'apport du studio. Dans le plan de financement, en fiche 6, vous devez définir cet apport selon sa nature : Si le temps de travail n'a pas été compensé par un mouvement financier, il sera à classer en tant que "Apport en nature". Dans le cas contraire, il devra être considéré comme "Apport en numéraire". Ces apports sont à justifier via des fiches de paie ou un décompte des heures prestées ou tout autre document qui justifie le travail accompli en respectant les taux horaires correspondant aux normes du marché. Ces documents font partie de l'annexe 4.</t>
  </si>
  <si>
    <t>Le Fonds soutiendra des projets fabriqués partiellement ou en totalité en Région wallonne, et qui généreront dès lors des dépenses réalisées en Région wallonne ayant un rapport avec le secteur des jeux vidéo.</t>
  </si>
  <si>
    <t>L’objet de ces dépenses doit mener à la bonne fin de la production du jeu vidéo concerné.</t>
  </si>
  <si>
    <t>Sont considérées comme des dépenses éligibles:</t>
  </si>
  <si>
    <t>•    Les coûts de personnel :</t>
  </si>
  <si>
    <t xml:space="preserve">Le personnel sous contrat d'emploi d'une durée minimum de 2 mois, employé par un studio wallon est éligible quel que soit le domicile de la personne.  Pour le personnel sous contrat d'emploi, le salaire brut mensuel sera éligible sur une base mensuelle à laquelle est appliqué un coefficient de 1,5  étant entendu que le montant éligible correspondra à la durée de prestation effective. </t>
  </si>
  <si>
    <t>Veillez à toujours à indiquer le nom, la période et l'heure / jour / semaine / tarif mensuel. Gardez à l'esprit qu'il devra être possible de fournir un horaire (suivi du temps) pour ces personnes.</t>
  </si>
  <si>
    <t>•    Les coûts directs de la sous-traitance:</t>
  </si>
  <si>
    <t>Le personnel sous statut d'indépendant, doit pour être éligible, être domicilié en Wallonie même s'il est occupé par un studio wallon.
 Le montant éligible correspondra au montant facturé charges comprises HTVA.</t>
  </si>
  <si>
    <t>•    La location ou l’achat d’équipements: Voir frais généraux</t>
  </si>
  <si>
    <t>•    Les dépenses liées à la protection de la propriété intellectuelle</t>
  </si>
  <si>
    <r>
      <rPr>
        <b/>
        <sz val="12"/>
        <color theme="1"/>
        <rFont val="Arial"/>
        <family val="2"/>
      </rPr>
      <t>Frais généraux:</t>
    </r>
    <r>
      <rPr>
        <sz val="12"/>
        <color theme="1"/>
        <rFont val="Arial"/>
        <family val="2"/>
      </rPr>
      <t xml:space="preserve"> comprennent le matériel et les licences et correspondent à 15% du sous-total A. Si votre demande concerne un projet développé en sous-traitance par un autre studio, les frais généraux ne sont pas applicables puisque déjà compris dans le devis du prestataire.</t>
    </r>
  </si>
  <si>
    <r>
      <rPr>
        <b/>
        <sz val="12"/>
        <rFont val="Arial"/>
        <family val="2"/>
      </rPr>
      <t xml:space="preserve">Imprévus: </t>
    </r>
    <r>
      <rPr>
        <sz val="12"/>
        <color theme="1"/>
        <rFont val="Arial"/>
        <family val="2"/>
      </rPr>
      <t>Poche de dépenses pour couvrir les dépenses non-identifiées lors de la production. Les imprévus ne sont calculés que pour les dépenses non libérées au moment du dépôt du dossier.</t>
    </r>
  </si>
  <si>
    <r>
      <t xml:space="preserve">Marketing: </t>
    </r>
    <r>
      <rPr>
        <sz val="12"/>
        <color theme="1"/>
        <rFont val="Arial"/>
        <family val="2"/>
      </rPr>
      <t xml:space="preserve">Les dépenses marketing (wallonnes ou non) peuvent être déclarées dans le budget uniquement si celles-ci font l’objet d’un financement déjà sécurisé au moment du dépôt du dossier. La société dépositaire fournira les attestations précisant le financement déjà acquis à cette date (documents chiffrés, datés et signés, copie d’un mail confirmant un accord de financement acquis avec votre signature et la mention « sincère et véritable»).
</t>
    </r>
  </si>
  <si>
    <t>Ce budget sera dès lors pris en compte dans le calcul du prorata (Article 25 du règlement) et de l’intensité de l’aide (Articles 30 à 33 du règlement). Les dépenses marketing ne sont pas considérées comme des dépenses éligibles au regard du règlement (Articles 35 à 39)</t>
  </si>
  <si>
    <t>Pour ce qui est du budget marketing qui peut être déclaré, il s’agit des dépenses qui sont comptabilisées dans la comptabilité dans un poste communication/marketing ou équivalent et identifiées comme dépenses propres au projet. Le budget et le plan de financement doivent être collés dans la FICHE 9 - Marketing et la stratégie marketing détaillée dans le Dossier artistique</t>
  </si>
  <si>
    <t>Wallimage évalue la pertinence des dépenses réputées éligibles.</t>
  </si>
  <si>
    <t>Les modalités d’intervention du Fonds dans le projet en termes de dépenses éligibles seront décrites dans la Convention d’investissement, toute modification ultérieure de la nature et du montant des postes de dépenses doit faire l’objet, de la part de la société de production bénéficiaire, d’une concertation avec le Fonds pour éventuellement amender la Convention initiale. Cette nouvelle version de la Convention ne pourra pas prévoir un effet structurant du projet plus faible par rapport à celui constaté lors de la Convention initiale.</t>
  </si>
  <si>
    <t>Des comptes analytiques (aperçu de toutes les factures qui ont été enregistrées pour le projet + factures en souffrance) sont attendus pour le règlement final.</t>
  </si>
  <si>
    <t>Nom de la société de production dépositaire</t>
  </si>
  <si>
    <t xml:space="preserve">BUDGET RELATIF AUX APPORTS/CHARGES DÉJÀ ENGAGEES DANS LA (PRE-)PRODUCTION DU JEU </t>
  </si>
  <si>
    <r>
      <t xml:space="preserve">Période </t>
    </r>
    <r>
      <rPr>
        <b/>
        <sz val="12"/>
        <color indexed="8"/>
        <rFont val="Arial"/>
        <family val="2"/>
      </rPr>
      <t>(jour/semaine/mois/forfait)</t>
    </r>
  </si>
  <si>
    <t>TOTAL (1+2)</t>
  </si>
  <si>
    <t>1
Montant</t>
  </si>
  <si>
    <t>Achat de droits</t>
  </si>
  <si>
    <t>Autre(s), non repris ci-avant : à préciser</t>
  </si>
  <si>
    <t>Game Producer</t>
  </si>
  <si>
    <t>Creative Director</t>
  </si>
  <si>
    <t>Lead Animator</t>
  </si>
  <si>
    <t>Design Director</t>
  </si>
  <si>
    <t>Lead Developer</t>
  </si>
  <si>
    <t>Game Designer</t>
  </si>
  <si>
    <t>Level Designer</t>
  </si>
  <si>
    <t>Narrative Designer</t>
  </si>
  <si>
    <t>Gameplay developer</t>
  </si>
  <si>
    <t>Full Stack developer</t>
  </si>
  <si>
    <t>Front-end developer</t>
  </si>
  <si>
    <t>Back-end developer</t>
  </si>
  <si>
    <t>Console tech lead</t>
  </si>
  <si>
    <t>Console programmer</t>
  </si>
  <si>
    <t>Gameplay programmer</t>
  </si>
  <si>
    <t>Release programmer and integration</t>
  </si>
  <si>
    <t>Concept artist</t>
  </si>
  <si>
    <t>Pixel artist</t>
  </si>
  <si>
    <t>Environment Artist</t>
  </si>
  <si>
    <t>Technical Artist 3D/Pixel</t>
  </si>
  <si>
    <t>Character Artist</t>
  </si>
  <si>
    <t>VFX</t>
  </si>
  <si>
    <t>UI, HUD &amp; Graphic Artist</t>
  </si>
  <si>
    <t>Animator 2D</t>
  </si>
  <si>
    <t>Animator 3D</t>
  </si>
  <si>
    <t>Gameplay Animator</t>
  </si>
  <si>
    <t>Cutscene supervisor</t>
  </si>
  <si>
    <t>Sound Designer</t>
  </si>
  <si>
    <t xml:space="preserve">Production Assets sonores VSD </t>
  </si>
  <si>
    <t>Music composer</t>
  </si>
  <si>
    <t>Voice overs</t>
  </si>
  <si>
    <t>SFX</t>
  </si>
  <si>
    <t>Testing and bugfixing / usability</t>
  </si>
  <si>
    <t>Focus group testing</t>
  </si>
  <si>
    <t>In-house testing</t>
  </si>
  <si>
    <t>Externe testing</t>
  </si>
  <si>
    <t>Software QA (tests du software)</t>
  </si>
  <si>
    <t xml:space="preserve">BUDGET RELATIF AUX APPORTS/CHARGES A ENGAGEr DANS LA (PRE-)PRODUCTION DU JEU </t>
  </si>
  <si>
    <t>TOTAL (2+3)</t>
  </si>
  <si>
    <t>Imprévus (10%)</t>
  </si>
  <si>
    <t>TOTAL BUDGET FABRICATION A ENGAGER</t>
  </si>
  <si>
    <t>BUDGET TOTAL DE (PRE) PRODUCTION</t>
  </si>
  <si>
    <t>Dépenses marketing déjà réalisées</t>
  </si>
  <si>
    <t>Dépenses marketing à réaliser (si financement sécurisé)</t>
  </si>
  <si>
    <t>BUDGET TOTAL DE (PRE)PRODUCTION + MARKETING</t>
  </si>
  <si>
    <t>BUDGET TOTAL DE (PRE)PRODUCTION (HORS MARKETING)</t>
  </si>
  <si>
    <t>TOTAL BUDGET FABRICATION DEJA ENGAGE</t>
  </si>
  <si>
    <t>COHERENCE ENTRE BUDGET ET PLAN DE FINANCEMENT</t>
  </si>
  <si>
    <t>Budget total = Plan de financement</t>
  </si>
  <si>
    <t>Si un montant apparaît en rouge cela signifie que le budget total de la Fiche 5 n'est pas égal au montant du plan de financement Fiche 6. Veuillez corriger pour que les deux montants soient égaux</t>
  </si>
  <si>
    <t>Total apport en nature budget (FICHE 5) = Total apport en nature plan de financement (FICHE 6)</t>
  </si>
  <si>
    <t>Si un montant appraît en rouge cela signifie que le total des apports en nature déclarés dans le budget ne correspond pas au total des apports en nature du plan de financement. Veuillez corriger la différence</t>
  </si>
  <si>
    <t>Charges à décaisser wallonnes/Intervention Wallimage</t>
  </si>
  <si>
    <t>Le total des charges à décaisser (hors imprévus) doit être au minimum = au montant sollicité auprès de Wallimage.</t>
  </si>
  <si>
    <t>REPARTITION DES DEPENSES PAR NATURE</t>
  </si>
  <si>
    <t>Veuillez compléter le montage financier tel qu'il est envisagé:
- Pour une demande en phase de préproduction, le plan de financement correspond au financement de la préproduction
- Pour une demande en phase de production, le plan de financement correspond au financement total de fabrication (préproduction + production)
Le Grand Total du plan de financement doit correspondre au budget total de la FICHE 5 - Budget.</t>
  </si>
  <si>
    <t>Montage financier</t>
  </si>
  <si>
    <t>Nom de la société de financement</t>
  </si>
  <si>
    <t>Commentaire</t>
  </si>
  <si>
    <t>Privé</t>
  </si>
  <si>
    <t>belge</t>
  </si>
  <si>
    <t>Apport en nature</t>
  </si>
  <si>
    <t>Public</t>
  </si>
  <si>
    <t>Non-acquis</t>
  </si>
  <si>
    <t>Apport en numéraire</t>
  </si>
  <si>
    <t>Wallimage</t>
  </si>
  <si>
    <t>7. ESTIMATION DES VENTES ET ACCES AUX RECETTES</t>
  </si>
  <si>
    <t>Modalité d'investissement de Wallimage</t>
  </si>
  <si>
    <t>L’investissement du Fonds est consenti sous forme d’avance conditionnellement récupérable (l’Avance).</t>
  </si>
  <si>
    <t xml:space="preserve">Cet investissement représente un pourcentage du financement global de la production (en ce compris le budget marketing) du jeu vidéo, selon les plafonds précisés à l’article 3.2. du Règlement
 </t>
  </si>
  <si>
    <t>À titre d’exemple, une avance conditionnellement récupérable de 300.000,00€ sur un budget total de production d’un million d’euros représente 30% du financement total. Ce pourcentage est ci-après désigné le « Prorata du Fonds ».</t>
  </si>
  <si>
    <t>Cette Avance est récupérable selon les modalités suivantes :</t>
  </si>
  <si>
    <t>•    Le remboursement de l’Avance est proportionnel au Prorata du Fonds appliqué aux recettes nettes générées (étant entendu que les recettes nettes seront définies dans la Convention et sur base du plan de financement). Sur base de l’exemple susmentionné, si les recettes nettes générées par la commercialisation représentent 50% du budget total de production (1.000.000 €) soit 500.000 €, le remboursement de l’avance correspondra à 500.000 X 30% soit 150.000 €.</t>
  </si>
  <si>
    <t>•    Si s'avère que le jeu ne génère pas suffisamment de recettes d’exploitation pour rembourser intégralement l’Avance, la société de production devra prouver que toutes les démarches visant une commercialisation efficace et rentable ont été entreprises et qu’aucune des pistes identifiées ne se soit avérée réellement concluante. Une appréciation sera notamment réalisée au regard du plan marketing annoncé lors du dépôt du dossier dans la cadre de la demande de financement.</t>
  </si>
  <si>
    <t>Au-delà d’un remboursement équivalent à 100% du montant accordé par le Fonds, l’accès du Fonds aux recettes nettes sera fixé dans la convention sur base d’une négociation portant sur la nature du projet, l’apport du Fonds par rapport au budget total de production, le plan de financement et les retombées économiques et créations d’emplois imputables au projet. Le pourcentage négocié donnera au Fonds un accès aux recettes nettes sans limite dans le temps.</t>
  </si>
  <si>
    <t xml:space="preserve"> Les modalités de remboursement de l’avance et de perception seront détaillées dans la Convention d’investissement à conclure entre Wallimage et la société de production.</t>
  </si>
  <si>
    <t xml:space="preserve">Le Fonds aura accès à son Prorata sur les recettes nettes d’exploitation générées sur le monde entier, sur tous supports et tous vecteurs ainsi que sur les DLC (désigne tout contenu, fonctionnalité, extension du Jeu qu’il est possible de télécharger, gratuitement ou non), étant entendu : </t>
  </si>
  <si>
    <t>•    Que le Prorata du Fonds ne sera pas revu à la baisse en cas d’augmentation du budget total de fabrication du Jeu mais qu’il sera revu à la hausse en cas de diminution de ce budget (et sera dans ce cas recalculé sur base de ce budget total réel de fabrication).</t>
  </si>
  <si>
    <t>Aucune recoupe prioritaire ne pourra être opposée au Fonds qui aura donc accès aux premières recettes nettes générées.</t>
  </si>
  <si>
    <t>Aucun accord ayant trait à un Minimum Garanti ne pourra être conclu sans l’accord préalable écrit du Fonds.</t>
  </si>
  <si>
    <t>Cet accès aux recettes nettes d’exploitation est acquis à partir de la première exploitation commerciale du Jeu (soit dès la première vente payante), sans limite de temps et de montant (et donc au-delà d’un remboursement éventuel équivalent à 100% de l’Avance).</t>
  </si>
  <si>
    <t>Prorata du Fonds:</t>
  </si>
  <si>
    <t>Proposition d'accès aux recettes après récupération du montant libéré par Wallimage:</t>
  </si>
  <si>
    <t>Prix de vente du Jeu (HTVA):</t>
  </si>
  <si>
    <t>Nombre d'unités Vendues:</t>
  </si>
  <si>
    <t>Chiffre d'affaires Brut des ventes:</t>
  </si>
  <si>
    <t>8. BUDGET ET PLAN DE FINANCEMENT DU MARKETING</t>
  </si>
  <si>
    <t>Taille entreprise</t>
  </si>
  <si>
    <t>Grande entreprise</t>
  </si>
  <si>
    <t>Charge déjà décaissée</t>
  </si>
  <si>
    <t>Charge à décaisser</t>
  </si>
  <si>
    <t xml:space="preserve">Phase de fabrication </t>
  </si>
  <si>
    <t>En phase de préproduction</t>
  </si>
  <si>
    <t>En cours de production</t>
  </si>
  <si>
    <t>Type de jeu vidéo</t>
  </si>
  <si>
    <t>étrangère</t>
  </si>
  <si>
    <t>un studio wallon</t>
  </si>
  <si>
    <t>un studio non-wallon et coproduit avec un studio wallon</t>
  </si>
  <si>
    <t>un studio non-wallon sans coproduction avec un studio wallon et partiellement fabriqué par un studio wallon</t>
  </si>
  <si>
    <t>OK</t>
  </si>
  <si>
    <t>NOK</t>
  </si>
  <si>
    <t>Veuillez coller ici votre tableau d'estimation des ventes du jeu</t>
  </si>
  <si>
    <t>Un couloir prioritaire n'est autorisé que si un contrat a déjà été signé et joint au dossier (Annexe6)</t>
  </si>
  <si>
    <t>NOM analyste</t>
  </si>
  <si>
    <t>Check contrat et attestations</t>
  </si>
  <si>
    <t>Non applicable</t>
  </si>
  <si>
    <t>Dépenses wallonnes éligibles corrigées</t>
  </si>
  <si>
    <t>Rigger</t>
  </si>
  <si>
    <t>Lead développeur</t>
  </si>
  <si>
    <t>Lead Game Designer</t>
  </si>
  <si>
    <t>Lead graphiste</t>
  </si>
  <si>
    <t>UI, UX artist</t>
  </si>
  <si>
    <t>UI, UX Designer</t>
  </si>
  <si>
    <t>TABLEAU 1 - BUDGET RELATIF AUX APPORTS/CHARGES DEJA ENGAGEES DANS LA (PRE-)PRODUCTION DU JEU AVANT LA DATE DU DEPOT</t>
  </si>
  <si>
    <t>TABLEAU 2 - BUDGET RELATIF AUX APPORTS/CHARGES A ENGAGER DANS LA (PRE-)PRODUCTION DU JEU A PARTIR DE LA DATE DU DEPOT</t>
  </si>
  <si>
    <t>Imprévus + FG inclus</t>
  </si>
  <si>
    <t>Analyse interne - Réservé à Wallimage</t>
  </si>
  <si>
    <t>Indiquer le nom + nationalité des coproducteur.rice.s. Si pas de coprod: Non-applicable</t>
  </si>
  <si>
    <r>
      <t>Coproducteur</t>
    </r>
    <r>
      <rPr>
        <b/>
        <sz val="12"/>
        <color rgb="FFFF0000"/>
        <rFont val="Calibri"/>
        <family val="2"/>
        <scheme val="minor"/>
      </rPr>
      <t>.rice.s:</t>
    </r>
  </si>
  <si>
    <t>NOM et PRENOM du ou de la prestataire</t>
  </si>
  <si>
    <r>
      <t xml:space="preserve">NOM et PRENOM </t>
    </r>
    <r>
      <rPr>
        <b/>
        <sz val="11"/>
        <color rgb="FFFF0000"/>
        <rFont val="Arial"/>
        <family val="2"/>
      </rPr>
      <t>du ou de la</t>
    </r>
    <r>
      <rPr>
        <b/>
        <sz val="11"/>
        <color theme="1"/>
        <rFont val="Arial"/>
        <family val="2"/>
      </rPr>
      <t xml:space="preserve"> prestataire</t>
    </r>
  </si>
  <si>
    <t>Auteur.e.s</t>
  </si>
  <si>
    <t>Compositeur.rice de la musique</t>
  </si>
  <si>
    <t>Scénariste.s</t>
  </si>
  <si>
    <t>Réalisateur.rice.s</t>
  </si>
  <si>
    <t>Compositeur.rice.s de la musique</t>
  </si>
  <si>
    <t>Wallon.ne</t>
  </si>
  <si>
    <t>Producteur.rice</t>
  </si>
  <si>
    <t>Producteur.rice.s et directeur.rice.s</t>
  </si>
  <si>
    <t>Directeur.rice artistique</t>
  </si>
  <si>
    <t>Lead animateur.rice</t>
  </si>
  <si>
    <t>Développeur.euse</t>
  </si>
  <si>
    <t>Développeur.euse Gameplay</t>
  </si>
  <si>
    <t>Développeur.euse front-end</t>
  </si>
  <si>
    <t>Développeur.euse back-end</t>
  </si>
  <si>
    <t>Console programmeur.euse</t>
  </si>
  <si>
    <t>Gameplay programmeur.euse</t>
  </si>
  <si>
    <t>Release programmeur.euse et intégration</t>
  </si>
  <si>
    <t>Animateur.rice 2D</t>
  </si>
  <si>
    <t>Animateur.rice 3D</t>
  </si>
  <si>
    <t>Gameplay Animateur.rice</t>
  </si>
  <si>
    <t>Cutscene superviseur.euse</t>
  </si>
  <si>
    <t>Producteur.rices et directeur.rice.s</t>
  </si>
  <si>
    <t>Dirigeant.e</t>
  </si>
  <si>
    <t>Salarié.e</t>
  </si>
  <si>
    <t>Indépendant.e</t>
  </si>
  <si>
    <t>Dépenses wallonnes globales</t>
  </si>
  <si>
    <t>Dépenses wallonnes encore à supporter</t>
  </si>
  <si>
    <t>A remplir en cas d'éditeur.rice confirmé.e OU d'éditeur.rice annoncé.e même si pas confirmé.e</t>
  </si>
  <si>
    <t>Commission supp éditeur.rice</t>
  </si>
  <si>
    <t>Marge nette nécéssaire pour recoupe de l'éditeur.rice</t>
  </si>
  <si>
    <t>Recettes nettes par investisseur.euse</t>
  </si>
  <si>
    <t xml:space="preserve">Si le dossier est complet et conforme au règlement de Wallimage, vous recevrez dans les 10 jours ouvrables un email de confirmation et une invitation à la rencontre producteur.rice.s qui se déroulera dans un délai de maximum 3 semaines à dater du dépôt du dossier, en présentiel dans les bureaux de Wallimage ou tout autre lieu en Région wallonne. Wallimage analysera la demande et le dossier sera soumis au Conseil décentralisé dédié aux Coproductions qui prendra la décision finale.
</t>
  </si>
  <si>
    <t>Annexe 5 - Contrat(s) relatif(s) aux droits d'auteur.e</t>
  </si>
  <si>
    <t>Les contrats relatifs aux droits d’auteur.e ou une attestation sur l'honneur déclarant que le studio de production détient les droits patrimoniaux pour produire et exploiter l'IP et qu'il informera Wallimage si ces droits venaient à être cédés avant la fin de la production. S'il y a eu cession de droit par un tiers, il conviendra de joindre le contrat à la déclaration sur l'honneur.</t>
  </si>
  <si>
    <t>Représentant.e légal.e de la société:</t>
  </si>
  <si>
    <t>DIRIGEANT.E.S</t>
  </si>
  <si>
    <t>Sous-total Fondateur/rice.s</t>
  </si>
  <si>
    <t>Sous-total Privé.e.s</t>
  </si>
  <si>
    <t>Au moins 50% des membres de l'équipe ont leur résidence principale en Wallonie, y sont taxés ou connaissent la culture wallonne d’une autre manière, par exemple sur la base des qualifications qu'ils ont obtenues en Wallonie ou d'un long séjour en Wallonie. Les membres de l'équipe suivants doivent de toute façon satisfaire à ce critère : producteur.rice, auteur.e/rédacteur.rice/ développeur.euse de concept principal, concepteur.rice sonore/compositeur.rice principal.e, directeur.rice artistique, directeur.rice technique et concepteur.rice de jeu.</t>
  </si>
  <si>
    <t>Encouragement des jeunes talents culturels : l'équipe comprend des jeunes diplômé.e.s de la formation professionnelle supérieure, des universités ou des établissements d’enseignement supérieurs (diplômés au cours des deux années précédentes), à condition que l’université ou l'école soit située en Wallonie, ou si le ou la jeune diplômé.e réside actuellement en Wallonie.</t>
  </si>
  <si>
    <t>Une coopération existe avec des professionnel.le.s d'autres États membres de l'E.E.E. ou d’un État lié à la Belgique par un Traité de Coproduction.</t>
  </si>
  <si>
    <t>Interactivité, plusieurs joueur.euse.s, interface utilisateur.rice, contenu généré par l'utilisateur.rice ;</t>
  </si>
  <si>
    <t>Partenariats solides avec d'autres acteur.rice.s (entreprises dans le domaine du jeu vidéo et autres spécialisations)</t>
  </si>
  <si>
    <t>Qualité de la coopération avec ses acteur.rice.s</t>
  </si>
  <si>
    <t>Pertinence artistique dans le domaine des arts largement défini</t>
  </si>
  <si>
    <t>Nombre maximum de joueur.euse.s :</t>
  </si>
  <si>
    <t xml:space="preserve">Éditeur.rice: </t>
  </si>
  <si>
    <t>Expliquez vos motiviations à utiliser ce moteur:</t>
  </si>
  <si>
    <r>
      <t xml:space="preserve">Colonne C - Nom et prénom du ou de la prestataire: </t>
    </r>
    <r>
      <rPr>
        <sz val="12"/>
        <color theme="1"/>
        <rFont val="Arial"/>
        <family val="2"/>
      </rPr>
      <t>Si l'identité du ou de la prestataire n'est pas connue au moment du dépôt veuillez indiquer "TBD"</t>
    </r>
  </si>
  <si>
    <r>
      <t xml:space="preserve">Colonne G - Statut: </t>
    </r>
    <r>
      <rPr>
        <sz val="12"/>
        <color theme="1"/>
        <rFont val="Arial"/>
        <family val="2"/>
      </rPr>
      <t>spécifiez le statut du ou de la prestataire de la colone C (Salarié, indépendant, gérant)</t>
    </r>
  </si>
  <si>
    <t>Si, dans une phase précédente du projet, une aide a été accordée à un.e autre demandeur.euse (par exemple, si le dossier de préproduction a été présenté par un.e autre demandeur.euse), l'aide totale doit également être incluse dans le dossier. Le transfert de l'aide doit donc être organisé contractuellement lors du transfert du dossier entre les parties.</t>
  </si>
  <si>
    <t>Dépenses wallonnes</t>
  </si>
  <si>
    <t>•    Que les recettes nettes générées sont calculées comme suit : recettes brutes totales desquelles sont déduites les commissions des plateformes de distribution (physiques et/ou digitales) et les taxes (TVA et autres taxes applicables en fonction des pays d’exploitation). Dans le cas d’un jeu en version physique, le remboursement des éventuelles copies du Jeu retournées à l’éditeur.rice pourra être déduit des recettes brutes. Les recettes brutes totales se calculent comme suit : prix de vente au client final multiplié par le nombre d’entités vendues.</t>
  </si>
  <si>
    <t>Part de l'éditeur.rice jusqu'à récupération de son investissement:</t>
  </si>
  <si>
    <t>Part de l'éditeur.rice après récupération de son investissement:</t>
  </si>
  <si>
    <t>Répartition des recettes entre investisseur.euse.s</t>
  </si>
  <si>
    <t>Investisseur.euse</t>
  </si>
  <si>
    <t>Couloir prioritaire de l'éditeur.rice s'il ou elle est confirmé.e (Montant)</t>
  </si>
  <si>
    <t>%age jusqu'à la recoupe de l'investisseur.euse</t>
  </si>
  <si>
    <t>%age après recoupe de l'investisseur.euse</t>
  </si>
  <si>
    <t>Editeur.rice</t>
  </si>
  <si>
    <t>Investisseur.euse 1</t>
  </si>
  <si>
    <t>Investisseur.euse 2</t>
  </si>
  <si>
    <t>Annexe 9 - Questionnaire - La durabilité au sein de votre entreprise. Disponible sur le site 
https://www.wallimage.be/services/gaming/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</si>
</sst>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8" formatCode="#,##0.00\ &quot;€&quot;;[Red]\-#,##0.00\ &quot;€&quot;"/>
    <numFmt numFmtId="44" formatCode="_-* #,##0.00\ &quot;€&quot;_-;\-* #,##0.00\ &quot;€&quot;_-;_-* &quot;-&quot;??\ &quot;€&quot;_-;_-@_-"/>
    <numFmt numFmtId="43" formatCode="_-* #,##0.00_-;\-* #,##0.00_-;_-* &quot;-&quot;??_-;_-@_-"/>
    <numFmt numFmtId="164" formatCode="#,##0.00\ &quot;€&quot;_);[Red]\(#,##0.00\ &quot;€&quot;\)"/>
    <numFmt numFmtId="165" formatCode="_-* #,##0\ [$€-40C]_-;\-* #,##0\ [$€-40C]_-;_-* &quot;-&quot;??\ [$€-40C]_-;_-@_-"/>
    <numFmt numFmtId="166" formatCode="#,##0.00[$€]"/>
    <numFmt numFmtId="167" formatCode="#,##0.00\ &quot;€&quot;"/>
    <numFmt numFmtId="168" formatCode="_-* #,##0.00\ &quot;€&quot;_-;\-* #,##0.00\ &quot;€&quot;_-;_-* &quot;-&quot;??\ &quot;€&quot;_-;_-@"/>
    <numFmt numFmtId="169" formatCode="_([$€-2]\ * #,##0.00_);_([$€-2]\ * \(#,##0.00\);_([$€-2]\ * &quot;-&quot;??_);_(@_)"/>
    <numFmt numFmtId="170" formatCode="0.0%"/>
  </numFmts>
  <fonts count="13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8"/>
      <name val="Calibri"/>
      <family val="2"/>
      <scheme val="minor"/>
    </font>
    <font>
      <sz val="10"/>
      <color indexed="8"/>
      <name val="Tahoma"/>
      <family val="2"/>
    </font>
    <font>
      <u/>
      <sz val="11"/>
      <color theme="10"/>
      <name val="Calibri"/>
      <family val="2"/>
      <scheme val="minor"/>
    </font>
    <font>
      <sz val="12"/>
      <name val="Calibri"/>
      <family val="2"/>
      <scheme val="minor"/>
    </font>
    <font>
      <i/>
      <sz val="11"/>
      <color theme="1"/>
      <name val="Calibri"/>
      <family val="2"/>
      <scheme val="minor"/>
    </font>
    <font>
      <b/>
      <i/>
      <sz val="12"/>
      <color theme="1"/>
      <name val="Calibri"/>
      <family val="2"/>
      <scheme val="minor"/>
    </font>
    <font>
      <b/>
      <sz val="14"/>
      <color theme="1"/>
      <name val="Calibri"/>
      <family val="2"/>
      <scheme val="minor"/>
    </font>
    <font>
      <b/>
      <sz val="12"/>
      <name val="Calibri"/>
      <family val="2"/>
      <scheme val="minor"/>
    </font>
    <font>
      <b/>
      <u/>
      <sz val="12"/>
      <color theme="1"/>
      <name val="Calibri"/>
      <family val="2"/>
      <scheme val="minor"/>
    </font>
    <font>
      <b/>
      <sz val="14"/>
      <name val="Calibri"/>
      <family val="2"/>
      <scheme val="minor"/>
    </font>
    <font>
      <sz val="10"/>
      <color rgb="FF000000"/>
      <name val="Tahoma"/>
      <family val="2"/>
    </font>
    <font>
      <b/>
      <sz val="16"/>
      <name val="Calibri"/>
      <family val="2"/>
      <scheme val="minor"/>
    </font>
    <font>
      <sz val="11"/>
      <color theme="0"/>
      <name val="Calibri"/>
      <family val="2"/>
      <scheme val="minor"/>
    </font>
    <font>
      <b/>
      <u/>
      <sz val="16"/>
      <color theme="1"/>
      <name val="Calibri"/>
      <family val="2"/>
      <scheme val="minor"/>
    </font>
    <font>
      <b/>
      <u/>
      <sz val="11"/>
      <color theme="1"/>
      <name val="Calibri"/>
      <family val="2"/>
      <scheme val="minor"/>
    </font>
    <font>
      <sz val="12"/>
      <color rgb="FFFF0000"/>
      <name val="Calibri"/>
      <family val="2"/>
      <scheme val="minor"/>
    </font>
    <font>
      <b/>
      <sz val="9"/>
      <color rgb="FF000000"/>
      <name val="Tahoma"/>
      <family val="2"/>
    </font>
    <font>
      <sz val="9"/>
      <color rgb="FF000000"/>
      <name val="Tahoma"/>
      <family val="2"/>
    </font>
    <font>
      <i/>
      <sz val="9"/>
      <color theme="1"/>
      <name val="Calibri"/>
      <family val="2"/>
      <scheme val="minor"/>
    </font>
    <font>
      <sz val="12"/>
      <color rgb="FF000000"/>
      <name val="Calibri"/>
      <family val="2"/>
      <scheme val="minor"/>
    </font>
    <font>
      <b/>
      <sz val="12"/>
      <color rgb="FF000000"/>
      <name val="Calibri"/>
      <family val="2"/>
      <scheme val="minor"/>
    </font>
    <font>
      <b/>
      <u/>
      <sz val="12"/>
      <color rgb="FF000000"/>
      <name val="Calibri"/>
      <family val="2"/>
      <scheme val="minor"/>
    </font>
    <font>
      <b/>
      <i/>
      <u/>
      <sz val="12"/>
      <color theme="1"/>
      <name val="Calibri"/>
      <family val="2"/>
      <scheme val="minor"/>
    </font>
    <font>
      <i/>
      <sz val="12"/>
      <name val="Calibri"/>
      <family val="2"/>
      <scheme val="minor"/>
    </font>
    <font>
      <b/>
      <sz val="14"/>
      <color rgb="FF000000"/>
      <name val="Calibri"/>
      <family val="2"/>
    </font>
    <font>
      <i/>
      <sz val="10"/>
      <color rgb="FF000000"/>
      <name val="Calibri"/>
      <family val="2"/>
    </font>
    <font>
      <sz val="11"/>
      <color theme="1"/>
      <name val="Calibri"/>
      <family val="2"/>
    </font>
    <font>
      <b/>
      <sz val="12"/>
      <color rgb="FFC2A5A5"/>
      <name val="Calibri"/>
      <family val="2"/>
    </font>
    <font>
      <b/>
      <sz val="11"/>
      <color rgb="FF000000"/>
      <name val="Calibri"/>
      <family val="2"/>
    </font>
    <font>
      <sz val="12"/>
      <color rgb="FF00B0F0"/>
      <name val="Calibri"/>
      <family val="2"/>
    </font>
    <font>
      <sz val="12"/>
      <color rgb="FF000000"/>
      <name val="Calibri"/>
      <family val="2"/>
    </font>
    <font>
      <sz val="11"/>
      <color rgb="FF000000"/>
      <name val="Calibri"/>
      <family val="2"/>
    </font>
    <font>
      <b/>
      <i/>
      <sz val="14"/>
      <color rgb="FF000000"/>
      <name val="Calibri"/>
      <family val="2"/>
    </font>
    <font>
      <sz val="14"/>
      <color rgb="FF000000"/>
      <name val="Calibri"/>
      <family val="2"/>
    </font>
    <font>
      <b/>
      <sz val="12"/>
      <color rgb="FF00B0F0"/>
      <name val="Calibri"/>
      <family val="2"/>
    </font>
    <font>
      <b/>
      <sz val="14"/>
      <color rgb="FFC2A5A5"/>
      <name val="Calibri"/>
      <family val="2"/>
    </font>
    <font>
      <b/>
      <sz val="12"/>
      <color rgb="FF92D050"/>
      <name val="Calibri"/>
      <family val="2"/>
      <scheme val="minor"/>
    </font>
    <font>
      <b/>
      <sz val="9"/>
      <color rgb="FF92D050"/>
      <name val="Calibri"/>
      <family val="2"/>
      <scheme val="minor"/>
    </font>
    <font>
      <b/>
      <sz val="12"/>
      <color rgb="FF00B0F0"/>
      <name val="Calibri"/>
      <family val="2"/>
      <scheme val="minor"/>
    </font>
    <font>
      <sz val="12"/>
      <color theme="1"/>
      <name val="Calibri"/>
      <family val="2"/>
    </font>
    <font>
      <b/>
      <sz val="9"/>
      <color theme="1"/>
      <name val="Calibri"/>
      <family val="2"/>
      <scheme val="minor"/>
    </font>
    <font>
      <sz val="9"/>
      <color theme="1"/>
      <name val="Calibri"/>
      <family val="2"/>
      <scheme val="minor"/>
    </font>
    <font>
      <b/>
      <sz val="14"/>
      <color theme="9" tint="0.39997558519241921"/>
      <name val="Calibri"/>
      <family val="2"/>
      <scheme val="minor"/>
    </font>
    <font>
      <u/>
      <sz val="11"/>
      <color theme="10"/>
      <name val="Calibri"/>
      <family val="2"/>
    </font>
    <font>
      <b/>
      <sz val="14"/>
      <color theme="1"/>
      <name val="Calibri"/>
      <family val="2"/>
    </font>
    <font>
      <b/>
      <sz val="12"/>
      <color theme="1"/>
      <name val="Calibri"/>
      <family val="2"/>
    </font>
    <font>
      <b/>
      <i/>
      <sz val="12"/>
      <color theme="1"/>
      <name val="Calibri"/>
      <family val="2"/>
    </font>
    <font>
      <sz val="14"/>
      <color theme="1"/>
      <name val="Calibri"/>
      <family val="2"/>
    </font>
    <font>
      <b/>
      <sz val="14"/>
      <color rgb="FFFF0000"/>
      <name val="Calibri"/>
      <family val="2"/>
    </font>
    <font>
      <b/>
      <i/>
      <sz val="11"/>
      <name val="Calibri"/>
      <family val="2"/>
      <scheme val="minor"/>
    </font>
    <font>
      <sz val="9"/>
      <name val="Calibri"/>
      <family val="2"/>
      <scheme val="minor"/>
    </font>
    <font>
      <b/>
      <sz val="9"/>
      <color rgb="FFFF0000"/>
      <name val="Calibri"/>
      <family val="2"/>
      <scheme val="minor"/>
    </font>
    <font>
      <b/>
      <sz val="12"/>
      <color rgb="FFFF0000"/>
      <name val="Calibri"/>
      <family val="2"/>
      <scheme val="minor"/>
    </font>
    <font>
      <u/>
      <sz val="12"/>
      <color rgb="FFFF0000"/>
      <name val="Calibri"/>
      <family val="2"/>
      <scheme val="minor"/>
    </font>
    <font>
      <b/>
      <i/>
      <sz val="11"/>
      <color theme="1"/>
      <name val="Arial"/>
      <family val="2"/>
    </font>
    <font>
      <b/>
      <sz val="11"/>
      <color theme="1"/>
      <name val="Arial"/>
      <family val="2"/>
    </font>
    <font>
      <sz val="11"/>
      <color theme="1"/>
      <name val="Arial"/>
      <family val="2"/>
    </font>
    <font>
      <sz val="10"/>
      <name val="Arial"/>
      <family val="2"/>
    </font>
    <font>
      <u/>
      <sz val="10"/>
      <color indexed="12"/>
      <name val="Arial"/>
      <family val="2"/>
    </font>
    <font>
      <b/>
      <sz val="11"/>
      <name val="Arial"/>
      <family val="2"/>
    </font>
    <font>
      <i/>
      <sz val="10"/>
      <color indexed="54"/>
      <name val="Arial"/>
      <family val="2"/>
    </font>
    <font>
      <sz val="11"/>
      <name val="Arial"/>
      <family val="2"/>
    </font>
    <font>
      <i/>
      <sz val="11"/>
      <color theme="1"/>
      <name val="Arial"/>
      <family val="2"/>
    </font>
    <font>
      <sz val="28"/>
      <color theme="1"/>
      <name val="Arial"/>
      <family val="2"/>
    </font>
    <font>
      <sz val="11"/>
      <color rgb="FFFF0000"/>
      <name val="Arial"/>
      <family val="2"/>
    </font>
    <font>
      <u/>
      <sz val="11"/>
      <color rgb="FF0070C0"/>
      <name val="Arial"/>
      <family val="2"/>
    </font>
    <font>
      <sz val="24"/>
      <color theme="1"/>
      <name val="Arial"/>
      <family val="2"/>
    </font>
    <font>
      <b/>
      <sz val="12"/>
      <color rgb="FFFFFFFF"/>
      <name val="Arial"/>
      <family val="2"/>
    </font>
    <font>
      <b/>
      <sz val="12"/>
      <color theme="1"/>
      <name val="Arial"/>
      <family val="2"/>
    </font>
    <font>
      <sz val="11"/>
      <color theme="0"/>
      <name val="Arial"/>
      <family val="2"/>
    </font>
    <font>
      <b/>
      <sz val="14"/>
      <color theme="1"/>
      <name val="Arial"/>
      <family val="2"/>
    </font>
    <font>
      <i/>
      <sz val="11"/>
      <color rgb="FF0066FF"/>
      <name val="Arial"/>
      <family val="2"/>
    </font>
    <font>
      <sz val="9"/>
      <name val="Arial"/>
      <family val="2"/>
    </font>
    <font>
      <b/>
      <sz val="9"/>
      <name val="Arial"/>
      <family val="2"/>
    </font>
    <font>
      <sz val="10"/>
      <color theme="1"/>
      <name val="Arial"/>
      <family val="2"/>
    </font>
    <font>
      <b/>
      <sz val="14"/>
      <name val="Arial"/>
      <family val="2"/>
    </font>
    <font>
      <sz val="14"/>
      <name val="Arial"/>
      <family val="2"/>
    </font>
    <font>
      <b/>
      <sz val="16"/>
      <name val="Arial"/>
      <family val="2"/>
    </font>
    <font>
      <sz val="12"/>
      <color theme="1"/>
      <name val="Arial"/>
      <family val="2"/>
    </font>
    <font>
      <i/>
      <sz val="12"/>
      <color theme="1"/>
      <name val="Arial"/>
      <family val="2"/>
    </font>
    <font>
      <sz val="12"/>
      <name val="Arial"/>
      <family val="2"/>
    </font>
    <font>
      <u/>
      <sz val="11"/>
      <color theme="10"/>
      <name val="Arial"/>
      <family val="2"/>
    </font>
    <font>
      <b/>
      <i/>
      <sz val="12"/>
      <color theme="1"/>
      <name val="Arial"/>
      <family val="2"/>
    </font>
    <font>
      <sz val="11"/>
      <color rgb="FF000000"/>
      <name val="Arial"/>
      <family val="2"/>
    </font>
    <font>
      <b/>
      <u/>
      <sz val="11"/>
      <color theme="1"/>
      <name val="Arial"/>
      <family val="2"/>
    </font>
    <font>
      <b/>
      <sz val="16"/>
      <color theme="1"/>
      <name val="Arial"/>
      <family val="2"/>
    </font>
    <font>
      <b/>
      <sz val="12"/>
      <name val="Arial"/>
      <family val="2"/>
    </font>
    <font>
      <sz val="12"/>
      <color rgb="FFFFFFFF"/>
      <name val="Arial"/>
      <family val="2"/>
    </font>
    <font>
      <b/>
      <sz val="12"/>
      <color theme="0"/>
      <name val="Arial"/>
      <family val="2"/>
    </font>
    <font>
      <sz val="14"/>
      <color theme="1"/>
      <name val="Arial"/>
      <family val="2"/>
    </font>
    <font>
      <sz val="12"/>
      <color rgb="FFFF0000"/>
      <name val="Arial"/>
      <family val="2"/>
    </font>
    <font>
      <b/>
      <sz val="12"/>
      <color indexed="8"/>
      <name val="Arial"/>
      <family val="2"/>
    </font>
    <font>
      <b/>
      <sz val="12"/>
      <color theme="0" tint="-4.9989318521683403E-2"/>
      <name val="Arial"/>
      <family val="2"/>
    </font>
    <font>
      <sz val="12"/>
      <color theme="0" tint="-4.9989318521683403E-2"/>
      <name val="Arial"/>
      <family val="2"/>
    </font>
    <font>
      <sz val="16"/>
      <color theme="1"/>
      <name val="Arial"/>
      <family val="2"/>
    </font>
    <font>
      <b/>
      <sz val="24"/>
      <color theme="1"/>
      <name val="Arial"/>
      <family val="2"/>
    </font>
    <font>
      <sz val="9"/>
      <color theme="1"/>
      <name val="Arial"/>
      <family val="2"/>
    </font>
    <font>
      <b/>
      <i/>
      <sz val="11"/>
      <name val="Arial"/>
      <family val="2"/>
    </font>
    <font>
      <b/>
      <sz val="9"/>
      <color rgb="FFFF0000"/>
      <name val="Arial"/>
      <family val="2"/>
    </font>
    <font>
      <u/>
      <sz val="12"/>
      <color rgb="FFFF0000"/>
      <name val="Arial"/>
      <family val="2"/>
    </font>
    <font>
      <i/>
      <sz val="12"/>
      <name val="Arial"/>
      <family val="2"/>
    </font>
    <font>
      <b/>
      <sz val="11"/>
      <color theme="0"/>
      <name val="Arial"/>
      <family val="2"/>
    </font>
    <font>
      <b/>
      <sz val="14"/>
      <color theme="0"/>
      <name val="Arial"/>
      <family val="2"/>
    </font>
    <font>
      <sz val="12"/>
      <color theme="0"/>
      <name val="Arial"/>
      <family val="2"/>
    </font>
    <font>
      <b/>
      <i/>
      <sz val="11"/>
      <color theme="0"/>
      <name val="Arial"/>
      <family val="2"/>
    </font>
    <font>
      <b/>
      <i/>
      <sz val="12"/>
      <name val="Arial"/>
      <family val="2"/>
    </font>
    <font>
      <b/>
      <sz val="11"/>
      <color indexed="8"/>
      <name val="Arial"/>
      <family val="2"/>
    </font>
    <font>
      <sz val="11"/>
      <color theme="2"/>
      <name val="Arial"/>
      <family val="2"/>
    </font>
    <font>
      <sz val="9"/>
      <color indexed="81"/>
      <name val="Tahoma"/>
      <family val="2"/>
    </font>
    <font>
      <b/>
      <sz val="9"/>
      <color indexed="81"/>
      <name val="Tahoma"/>
      <family val="2"/>
    </font>
    <font>
      <b/>
      <sz val="12"/>
      <color rgb="FFFF0000"/>
      <name val="Arial"/>
      <family val="2"/>
    </font>
    <font>
      <u/>
      <sz val="11"/>
      <color theme="1"/>
      <name val="Arial"/>
      <family val="2"/>
    </font>
    <font>
      <b/>
      <sz val="16"/>
      <color theme="0"/>
      <name val="Arial"/>
      <family val="2"/>
    </font>
    <font>
      <sz val="16"/>
      <color theme="0"/>
      <name val="Arial"/>
      <family val="2"/>
    </font>
    <font>
      <b/>
      <sz val="14"/>
      <color rgb="FFFF0000"/>
      <name val="Arial"/>
      <family val="2"/>
    </font>
    <font>
      <sz val="11"/>
      <color theme="9" tint="0.79998168889431442"/>
      <name val="Arial"/>
      <family val="2"/>
    </font>
    <font>
      <b/>
      <sz val="11"/>
      <color rgb="FFFF0000"/>
      <name val="Arial"/>
      <family val="2"/>
    </font>
    <font>
      <b/>
      <sz val="18"/>
      <color theme="0"/>
      <name val="Arial"/>
      <family val="2"/>
    </font>
    <font>
      <i/>
      <sz val="11"/>
      <color rgb="FFFF0000"/>
      <name val="Arial"/>
      <family val="2"/>
    </font>
    <font>
      <sz val="22"/>
      <color theme="1"/>
      <name val="Arial"/>
      <family val="2"/>
    </font>
    <font>
      <sz val="12"/>
      <color rgb="FF221E1F"/>
      <name val="Arial"/>
      <family val="2"/>
    </font>
    <font>
      <b/>
      <sz val="20"/>
      <color theme="0"/>
      <name val="Arial"/>
      <family val="2"/>
    </font>
    <font>
      <b/>
      <sz val="11"/>
      <color rgb="FF0066FF"/>
      <name val="Arial"/>
      <family val="2"/>
    </font>
    <font>
      <b/>
      <sz val="12"/>
      <color rgb="FF0066FF"/>
      <name val="Arial"/>
      <family val="2"/>
    </font>
    <font>
      <b/>
      <sz val="11"/>
      <color theme="0"/>
      <name val="Calibri"/>
      <family val="2"/>
      <scheme val="minor"/>
    </font>
    <font>
      <sz val="12"/>
      <color theme="1"/>
      <name val="Calibri"/>
      <family val="2"/>
      <scheme val="minor"/>
    </font>
    <font>
      <sz val="12"/>
      <color rgb="FF444444"/>
      <name val="Calibri"/>
      <family val="2"/>
      <scheme val="minor"/>
    </font>
    <font>
      <b/>
      <sz val="12"/>
      <color rgb="FF444444"/>
      <name val="Calibri"/>
      <family val="2"/>
      <scheme val="minor"/>
    </font>
    <font>
      <i/>
      <sz val="12"/>
      <color rgb="FF444444"/>
      <name val="Calibri"/>
      <family val="2"/>
      <scheme val="minor"/>
    </font>
    <font>
      <b/>
      <i/>
      <sz val="24"/>
      <color theme="1"/>
      <name val="Arial"/>
      <family val="2"/>
    </font>
    <font>
      <b/>
      <sz val="16"/>
      <color rgb="FFFF0000"/>
      <name val="Arial"/>
      <family val="2"/>
    </font>
    <font>
      <b/>
      <sz val="11"/>
      <color rgb="FFC00000"/>
      <name val="Arial"/>
      <family val="2"/>
    </font>
    <font>
      <strike/>
      <sz val="11"/>
      <color theme="1"/>
      <name val="Arial"/>
      <family val="2"/>
    </font>
    <font>
      <sz val="11"/>
      <color theme="9" tint="-0.499984740745262"/>
      <name val="Arial"/>
      <family val="2"/>
    </font>
  </fonts>
  <fills count="49">
    <fill>
      <patternFill patternType="none"/>
    </fill>
    <fill>
      <patternFill patternType="gray125"/>
    </fill>
    <fill>
      <patternFill patternType="solid">
        <fgColor rgb="FF00B0F0"/>
        <bgColor indexed="64"/>
      </patternFill>
    </fill>
    <fill>
      <patternFill patternType="solid">
        <fgColor theme="4" tint="0.59999389629810485"/>
        <bgColor indexed="64"/>
      </patternFill>
    </fill>
    <fill>
      <patternFill patternType="solid">
        <fgColor rgb="FF66CCFF"/>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rgb="FF000000"/>
      </patternFill>
    </fill>
    <fill>
      <patternFill patternType="solid">
        <fgColor rgb="FF7030A0"/>
        <bgColor rgb="FF000000"/>
      </patternFill>
    </fill>
    <fill>
      <patternFill patternType="solid">
        <fgColor rgb="FFFFF3CC"/>
        <bgColor rgb="FF000000"/>
      </patternFill>
    </fill>
    <fill>
      <patternFill patternType="solid">
        <fgColor rgb="FFFBBF77"/>
        <bgColor rgb="FF000000"/>
      </patternFill>
    </fill>
    <fill>
      <patternFill patternType="solid">
        <fgColor rgb="FFFF0000"/>
        <bgColor rgb="FF000000"/>
      </patternFill>
    </fill>
    <fill>
      <patternFill patternType="solid">
        <fgColor rgb="FF00B050"/>
        <bgColor rgb="FF000000"/>
      </patternFill>
    </fill>
    <fill>
      <patternFill patternType="solid">
        <fgColor rgb="FFF8C6A0"/>
        <bgColor rgb="FF000000"/>
      </patternFill>
    </fill>
    <fill>
      <patternFill patternType="solid">
        <fgColor rgb="FFC2A5A5"/>
        <bgColor rgb="FF000000"/>
      </patternFill>
    </fill>
    <fill>
      <patternFill patternType="solid">
        <fgColor rgb="FFFFE99B"/>
        <bgColor rgb="FF000000"/>
      </patternFill>
    </fill>
    <fill>
      <patternFill patternType="solid">
        <fgColor theme="9" tint="0.39997558519241921"/>
        <bgColor indexed="64"/>
      </patternFill>
    </fill>
    <fill>
      <patternFill patternType="solid">
        <fgColor rgb="FF7030A0"/>
        <bgColor indexed="64"/>
      </patternFill>
    </fill>
    <fill>
      <patternFill patternType="solid">
        <fgColor rgb="FFFFE99C"/>
        <bgColor rgb="FFFFE99C"/>
      </patternFill>
    </fill>
    <fill>
      <patternFill patternType="solid">
        <fgColor rgb="FFFABE77"/>
        <bgColor rgb="FFFABE77"/>
      </patternFill>
    </fill>
    <fill>
      <patternFill patternType="solid">
        <fgColor rgb="FFFFC000"/>
        <bgColor indexed="64"/>
      </patternFill>
    </fill>
    <fill>
      <patternFill patternType="solid">
        <fgColor theme="7" tint="0.59999389629810485"/>
        <bgColor indexed="64"/>
      </patternFill>
    </fill>
    <fill>
      <patternFill patternType="solid">
        <fgColor rgb="FF8F9EF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59999389629810485"/>
        <bgColor indexed="65"/>
      </patternFill>
    </fill>
    <fill>
      <patternFill patternType="solid">
        <fgColor theme="9" tint="0.59999389629810485"/>
        <bgColor indexed="65"/>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6" tint="0.79998168889431442"/>
        <bgColor indexed="65"/>
      </patternFill>
    </fill>
    <fill>
      <patternFill patternType="solid">
        <fgColor theme="8" tint="0.59999389629810485"/>
        <bgColor indexed="65"/>
      </patternFill>
    </fill>
    <fill>
      <patternFill patternType="solid">
        <fgColor rgb="FFFF0000"/>
        <bgColor indexed="64"/>
      </patternFill>
    </fill>
    <fill>
      <patternFill patternType="solid">
        <fgColor rgb="FFFF7C80"/>
        <bgColor indexed="64"/>
      </patternFill>
    </fill>
    <fill>
      <patternFill patternType="solid">
        <fgColor theme="2" tint="-9.9978637043366805E-2"/>
        <bgColor indexed="64"/>
      </patternFill>
    </fill>
    <fill>
      <patternFill patternType="solid">
        <fgColor rgb="FF92D050"/>
        <bgColor indexed="64"/>
      </patternFill>
    </fill>
    <fill>
      <patternFill patternType="gray0625">
        <bgColor theme="0" tint="-0.249977111117893"/>
      </patternFill>
    </fill>
    <fill>
      <patternFill patternType="gray0625">
        <bgColor rgb="FFFF7C80"/>
      </patternFill>
    </fill>
  </fills>
  <borders count="151">
    <border>
      <left/>
      <right/>
      <top/>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auto="1"/>
      </left>
      <right/>
      <top/>
      <bottom style="medium">
        <color auto="1"/>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top/>
      <bottom/>
      <diagonal/>
    </border>
    <border>
      <left style="thin">
        <color indexed="64"/>
      </left>
      <right/>
      <top/>
      <bottom style="thin">
        <color indexed="64"/>
      </bottom>
      <diagonal/>
    </border>
    <border>
      <left style="medium">
        <color theme="1"/>
      </left>
      <right/>
      <top style="medium">
        <color theme="1"/>
      </top>
      <bottom style="medium">
        <color auto="1"/>
      </bottom>
      <diagonal/>
    </border>
    <border>
      <left/>
      <right/>
      <top style="medium">
        <color theme="1"/>
      </top>
      <bottom style="medium">
        <color auto="1"/>
      </bottom>
      <diagonal/>
    </border>
    <border>
      <left/>
      <right style="medium">
        <color theme="1"/>
      </right>
      <top style="medium">
        <color theme="1"/>
      </top>
      <bottom style="medium">
        <color auto="1"/>
      </bottom>
      <diagonal/>
    </border>
    <border>
      <left style="medium">
        <color theme="1"/>
      </left>
      <right style="thin">
        <color auto="1"/>
      </right>
      <top/>
      <bottom style="thin">
        <color auto="1"/>
      </bottom>
      <diagonal/>
    </border>
    <border>
      <left/>
      <right style="medium">
        <color theme="1"/>
      </right>
      <top/>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style="medium">
        <color rgb="FF000000"/>
      </left>
      <right style="thin">
        <color auto="1"/>
      </right>
      <top/>
      <bottom style="thin">
        <color auto="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auto="1"/>
      </left>
      <right style="medium">
        <color theme="1"/>
      </right>
      <top style="thin">
        <color auto="1"/>
      </top>
      <bottom style="medium">
        <color theme="1"/>
      </bottom>
      <diagonal/>
    </border>
    <border>
      <left style="medium">
        <color auto="1"/>
      </left>
      <right style="thin">
        <color auto="1"/>
      </right>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style="thin">
        <color indexed="64"/>
      </right>
      <top/>
      <bottom/>
      <diagonal/>
    </border>
    <border>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bottom style="hair">
        <color auto="1"/>
      </bottom>
      <diagonal/>
    </border>
    <border>
      <left/>
      <right/>
      <top style="thick">
        <color auto="1"/>
      </top>
      <bottom/>
      <diagonal/>
    </border>
    <border>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hair">
        <color auto="1"/>
      </bottom>
      <diagonal/>
    </border>
    <border>
      <left style="thick">
        <color auto="1"/>
      </left>
      <right/>
      <top style="hair">
        <color auto="1"/>
      </top>
      <bottom style="hair">
        <color auto="1"/>
      </bottom>
      <diagonal/>
    </border>
    <border>
      <left style="thick">
        <color auto="1"/>
      </left>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right/>
      <top style="hair">
        <color auto="1"/>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right/>
      <top style="medium">
        <color rgb="FFFF0000"/>
      </top>
      <bottom/>
      <diagonal/>
    </border>
    <border>
      <left/>
      <right/>
      <top/>
      <bottom style="medium">
        <color rgb="FFFF0000"/>
      </bottom>
      <diagonal/>
    </border>
    <border>
      <left/>
      <right style="medium">
        <color rgb="FFFF0000"/>
      </right>
      <top style="medium">
        <color indexed="64"/>
      </top>
      <bottom/>
      <diagonal/>
    </border>
    <border>
      <left/>
      <right style="medium">
        <color rgb="FFFF0000"/>
      </right>
      <top/>
      <bottom/>
      <diagonal/>
    </border>
    <border>
      <left/>
      <right style="medium">
        <color rgb="FFFF0000"/>
      </right>
      <top/>
      <bottom style="medium">
        <color indexed="64"/>
      </bottom>
      <diagonal/>
    </border>
    <border>
      <left/>
      <right style="medium">
        <color theme="9" tint="-0.499984740745262"/>
      </right>
      <top/>
      <bottom style="medium">
        <color theme="9" tint="-0.499984740745262"/>
      </bottom>
      <diagonal/>
    </border>
    <border>
      <left/>
      <right/>
      <top style="medium">
        <color theme="9" tint="-0.49998474074526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rgb="FF1E5E70"/>
      </left>
      <right style="thin">
        <color rgb="FF1E5E70"/>
      </right>
      <top style="thin">
        <color indexed="64"/>
      </top>
      <bottom style="thin">
        <color rgb="FF1E5E70"/>
      </bottom>
      <diagonal/>
    </border>
    <border>
      <left style="thin">
        <color rgb="FF1E5E70"/>
      </left>
      <right style="medium">
        <color indexed="64"/>
      </right>
      <top style="thin">
        <color rgb="FF1E5E70"/>
      </top>
      <bottom style="thin">
        <color rgb="FF1E5E7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auto="1"/>
      </top>
      <bottom style="hair">
        <color auto="1"/>
      </bottom>
      <diagonal/>
    </border>
    <border>
      <left style="thin">
        <color rgb="FF1E5E70"/>
      </left>
      <right style="medium">
        <color indexed="64"/>
      </right>
      <top style="thin">
        <color indexed="64"/>
      </top>
      <bottom style="thin">
        <color rgb="FF1E5E70"/>
      </bottom>
      <diagonal/>
    </border>
    <border>
      <left style="medium">
        <color indexed="64"/>
      </left>
      <right/>
      <top/>
      <bottom style="hair">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 fillId="0" borderId="0"/>
    <xf numFmtId="0" fontId="61" fillId="0" borderId="0"/>
    <xf numFmtId="44" fontId="61" fillId="0" borderId="0" applyFont="0" applyFill="0" applyBorder="0" applyAlignment="0" applyProtection="0"/>
    <xf numFmtId="0" fontId="62" fillId="0" borderId="0" applyNumberFormat="0" applyFill="0" applyBorder="0" applyAlignment="0" applyProtection="0">
      <alignment vertical="top"/>
      <protection locked="0"/>
    </xf>
    <xf numFmtId="0" fontId="61" fillId="0" borderId="0"/>
    <xf numFmtId="9" fontId="61" fillId="0" borderId="0" applyFont="0" applyFill="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493">
    <xf numFmtId="0" fontId="0" fillId="0" borderId="0" xfId="0"/>
    <xf numFmtId="0" fontId="0" fillId="0" borderId="10" xfId="0" applyBorder="1"/>
    <xf numFmtId="0" fontId="0" fillId="0" borderId="0" xfId="0" applyAlignment="1">
      <alignment wrapText="1"/>
    </xf>
    <xf numFmtId="0" fontId="2" fillId="0" borderId="10" xfId="0" applyFont="1" applyBorder="1" applyAlignment="1">
      <alignment horizontal="center"/>
    </xf>
    <xf numFmtId="0" fontId="16" fillId="0" borderId="0" xfId="0" applyFont="1"/>
    <xf numFmtId="0" fontId="3" fillId="0" borderId="0" xfId="0" applyFont="1"/>
    <xf numFmtId="0" fontId="8" fillId="0" borderId="0" xfId="0" applyFont="1"/>
    <xf numFmtId="0" fontId="30" fillId="9" borderId="0" xfId="0" applyFont="1" applyFill="1"/>
    <xf numFmtId="0" fontId="31" fillId="10" borderId="0" xfId="0" applyFont="1" applyFill="1"/>
    <xf numFmtId="0" fontId="30" fillId="0" borderId="0" xfId="0" applyFont="1"/>
    <xf numFmtId="9" fontId="30" fillId="9" borderId="0" xfId="0" applyNumberFormat="1" applyFont="1" applyFill="1"/>
    <xf numFmtId="0" fontId="30" fillId="11" borderId="0" xfId="0" applyFont="1" applyFill="1"/>
    <xf numFmtId="0" fontId="30" fillId="12" borderId="0" xfId="0" applyFont="1" applyFill="1"/>
    <xf numFmtId="0" fontId="30" fillId="14" borderId="0" xfId="0" applyFont="1" applyFill="1"/>
    <xf numFmtId="4" fontId="30" fillId="14" borderId="0" xfId="0" applyNumberFormat="1" applyFont="1" applyFill="1"/>
    <xf numFmtId="0" fontId="32" fillId="15" borderId="0" xfId="0" applyFont="1" applyFill="1"/>
    <xf numFmtId="14" fontId="30" fillId="15" borderId="0" xfId="0" applyNumberFormat="1" applyFont="1" applyFill="1"/>
    <xf numFmtId="0" fontId="32" fillId="16" borderId="0" xfId="0" applyFont="1" applyFill="1"/>
    <xf numFmtId="14" fontId="30" fillId="16" borderId="0" xfId="0" applyNumberFormat="1" applyFont="1" applyFill="1"/>
    <xf numFmtId="0" fontId="30" fillId="17" borderId="0" xfId="0" applyFont="1" applyFill="1"/>
    <xf numFmtId="0" fontId="33" fillId="0" borderId="0" xfId="0" applyFont="1"/>
    <xf numFmtId="0" fontId="34" fillId="0" borderId="0" xfId="0" applyFont="1" applyAlignment="1">
      <alignment horizontal="right" vertical="center" wrapText="1"/>
    </xf>
    <xf numFmtId="0" fontId="35" fillId="0" borderId="0" xfId="0" applyFont="1" applyAlignment="1">
      <alignment vertical="top"/>
    </xf>
    <xf numFmtId="0" fontId="36" fillId="0" borderId="0" xfId="0" applyFont="1"/>
    <xf numFmtId="0" fontId="37" fillId="0" borderId="0" xfId="0" applyFont="1"/>
    <xf numFmtId="0" fontId="28" fillId="0" borderId="10" xfId="0" applyFont="1" applyBorder="1"/>
    <xf numFmtId="4" fontId="28" fillId="0" borderId="10" xfId="0" applyNumberFormat="1" applyFont="1" applyBorder="1"/>
    <xf numFmtId="4" fontId="38" fillId="0" borderId="0" xfId="0" applyNumberFormat="1" applyFont="1"/>
    <xf numFmtId="0" fontId="32" fillId="0" borderId="16" xfId="0" applyFont="1" applyBorder="1" applyAlignment="1">
      <alignment horizontal="right"/>
    </xf>
    <xf numFmtId="167" fontId="32" fillId="0" borderId="15" xfId="0" applyNumberFormat="1" applyFont="1" applyBorder="1"/>
    <xf numFmtId="0" fontId="34" fillId="0" borderId="0" xfId="0" applyFont="1" applyAlignment="1">
      <alignment horizontal="right" vertical="top" wrapText="1"/>
    </xf>
    <xf numFmtId="0" fontId="35" fillId="0" borderId="0" xfId="0" applyFont="1" applyAlignment="1">
      <alignment vertical="top" wrapText="1"/>
    </xf>
    <xf numFmtId="0" fontId="39" fillId="10" borderId="14" xfId="0" applyFont="1" applyFill="1" applyBorder="1"/>
    <xf numFmtId="4" fontId="39" fillId="10" borderId="14" xfId="0" applyNumberFormat="1" applyFont="1" applyFill="1" applyBorder="1"/>
    <xf numFmtId="9" fontId="38" fillId="0" borderId="0" xfId="3" applyFont="1" applyFill="1" applyBorder="1"/>
    <xf numFmtId="0" fontId="30" fillId="0" borderId="0" xfId="0" applyFont="1" applyAlignment="1">
      <alignment horizontal="right"/>
    </xf>
    <xf numFmtId="167" fontId="30" fillId="0" borderId="0" xfId="0" applyNumberFormat="1" applyFont="1"/>
    <xf numFmtId="10" fontId="30" fillId="0" borderId="0" xfId="0" applyNumberFormat="1" applyFont="1"/>
    <xf numFmtId="167" fontId="0" fillId="0" borderId="0" xfId="0" applyNumberFormat="1"/>
    <xf numFmtId="10" fontId="0" fillId="0" borderId="0" xfId="0" applyNumberFormat="1"/>
    <xf numFmtId="0" fontId="39" fillId="0" borderId="0" xfId="0" applyFont="1"/>
    <xf numFmtId="4" fontId="39" fillId="0" borderId="0" xfId="0" applyNumberFormat="1" applyFont="1"/>
    <xf numFmtId="0" fontId="17" fillId="2" borderId="0" xfId="0" applyFont="1" applyFill="1"/>
    <xf numFmtId="4" fontId="40" fillId="0" borderId="0" xfId="0" applyNumberFormat="1" applyFont="1"/>
    <xf numFmtId="0" fontId="41" fillId="0" borderId="0" xfId="0" applyFont="1"/>
    <xf numFmtId="10" fontId="40" fillId="0" borderId="0" xfId="0" applyNumberFormat="1" applyFont="1"/>
    <xf numFmtId="10" fontId="42" fillId="0" borderId="0" xfId="0" applyNumberFormat="1" applyFont="1"/>
    <xf numFmtId="0" fontId="40" fillId="0" borderId="0" xfId="0" applyFont="1"/>
    <xf numFmtId="0" fontId="43" fillId="0" borderId="0" xfId="0" applyFont="1" applyAlignment="1">
      <alignment horizontal="right" vertical="center" wrapText="1"/>
    </xf>
    <xf numFmtId="0" fontId="30" fillId="0" borderId="0" xfId="0" applyFont="1" applyAlignment="1">
      <alignment vertical="top"/>
    </xf>
    <xf numFmtId="4" fontId="3" fillId="0" borderId="0" xfId="0" applyNumberFormat="1" applyFont="1"/>
    <xf numFmtId="0" fontId="44" fillId="0" borderId="0" xfId="0" applyFont="1"/>
    <xf numFmtId="10" fontId="3" fillId="0" borderId="0" xfId="0" applyNumberFormat="1" applyFont="1"/>
    <xf numFmtId="4" fontId="0" fillId="0" borderId="0" xfId="0" applyNumberFormat="1"/>
    <xf numFmtId="0" fontId="45" fillId="0" borderId="0" xfId="0" applyFont="1"/>
    <xf numFmtId="16" fontId="30" fillId="0" borderId="0" xfId="0" applyNumberFormat="1" applyFont="1" applyAlignment="1">
      <alignment vertical="top"/>
    </xf>
    <xf numFmtId="4" fontId="46" fillId="0" borderId="0" xfId="0" applyNumberFormat="1" applyFont="1"/>
    <xf numFmtId="9" fontId="0" fillId="0" borderId="0" xfId="0" applyNumberFormat="1"/>
    <xf numFmtId="15" fontId="30" fillId="0" borderId="0" xfId="0" applyNumberFormat="1" applyFont="1" applyAlignment="1">
      <alignment vertical="top"/>
    </xf>
    <xf numFmtId="0" fontId="9" fillId="0" borderId="0" xfId="0" applyFont="1"/>
    <xf numFmtId="0" fontId="47" fillId="0" borderId="0" xfId="0" applyFont="1" applyAlignment="1">
      <alignment vertical="top"/>
    </xf>
    <xf numFmtId="0" fontId="10" fillId="0" borderId="0" xfId="0" applyFont="1"/>
    <xf numFmtId="0" fontId="3" fillId="0" borderId="44" xfId="0" applyFont="1" applyBorder="1"/>
    <xf numFmtId="0" fontId="3" fillId="0" borderId="8" xfId="0" applyFont="1" applyBorder="1"/>
    <xf numFmtId="0" fontId="3" fillId="0" borderId="9" xfId="0" applyFont="1" applyBorder="1"/>
    <xf numFmtId="10" fontId="13" fillId="0" borderId="10" xfId="0" applyNumberFormat="1" applyFont="1" applyBorder="1"/>
    <xf numFmtId="0" fontId="3" fillId="0" borderId="25" xfId="0" applyFont="1" applyBorder="1"/>
    <xf numFmtId="0" fontId="13" fillId="0" borderId="10" xfId="0" applyFont="1" applyBorder="1"/>
    <xf numFmtId="4" fontId="13" fillId="0" borderId="10" xfId="0" applyNumberFormat="1" applyFont="1" applyBorder="1"/>
    <xf numFmtId="4" fontId="0" fillId="0" borderId="10" xfId="0" applyNumberFormat="1" applyBorder="1"/>
    <xf numFmtId="10" fontId="0" fillId="0" borderId="10" xfId="0" applyNumberFormat="1" applyBorder="1"/>
    <xf numFmtId="4" fontId="0" fillId="0" borderId="20" xfId="0" applyNumberFormat="1" applyBorder="1"/>
    <xf numFmtId="0" fontId="0" fillId="0" borderId="20" xfId="0" applyBorder="1"/>
    <xf numFmtId="0" fontId="3" fillId="6" borderId="25" xfId="0" applyFont="1" applyFill="1" applyBorder="1"/>
    <xf numFmtId="0" fontId="13" fillId="6" borderId="10" xfId="0" applyFont="1" applyFill="1" applyBorder="1"/>
    <xf numFmtId="4" fontId="13" fillId="6" borderId="10" xfId="0" applyNumberFormat="1" applyFont="1" applyFill="1" applyBorder="1"/>
    <xf numFmtId="0" fontId="3" fillId="0" borderId="26" xfId="0" applyFont="1" applyBorder="1"/>
    <xf numFmtId="0" fontId="3" fillId="0" borderId="28" xfId="0" applyFont="1" applyBorder="1"/>
    <xf numFmtId="4" fontId="3" fillId="0" borderId="28" xfId="0" applyNumberFormat="1" applyFont="1" applyBorder="1"/>
    <xf numFmtId="10" fontId="3" fillId="0" borderId="28" xfId="0" applyNumberFormat="1" applyFont="1" applyBorder="1"/>
    <xf numFmtId="0" fontId="3" fillId="0" borderId="27" xfId="0" applyFont="1" applyBorder="1"/>
    <xf numFmtId="0" fontId="3" fillId="0" borderId="4" xfId="0" applyFont="1" applyBorder="1" applyAlignment="1">
      <alignment horizontal="center"/>
    </xf>
    <xf numFmtId="4" fontId="3" fillId="0" borderId="5" xfId="0" applyNumberFormat="1" applyFont="1" applyBorder="1" applyAlignment="1">
      <alignment horizontal="center"/>
    </xf>
    <xf numFmtId="0" fontId="3" fillId="0" borderId="6" xfId="0" applyFont="1" applyBorder="1" applyAlignment="1">
      <alignment horizontal="center"/>
    </xf>
    <xf numFmtId="0" fontId="3" fillId="0" borderId="10" xfId="0" applyFont="1" applyBorder="1"/>
    <xf numFmtId="4" fontId="0" fillId="0" borderId="8" xfId="0" applyNumberFormat="1" applyBorder="1"/>
    <xf numFmtId="0" fontId="0" fillId="7" borderId="16" xfId="0" applyFill="1" applyBorder="1"/>
    <xf numFmtId="4" fontId="0" fillId="7" borderId="21" xfId="0" applyNumberFormat="1" applyFill="1" applyBorder="1"/>
    <xf numFmtId="10" fontId="0" fillId="7" borderId="15" xfId="0" applyNumberFormat="1" applyFill="1" applyBorder="1"/>
    <xf numFmtId="4" fontId="3" fillId="0" borderId="10" xfId="0" applyNumberFormat="1" applyFont="1" applyBorder="1"/>
    <xf numFmtId="4" fontId="3" fillId="18" borderId="10" xfId="0" applyNumberFormat="1" applyFont="1" applyFill="1" applyBorder="1"/>
    <xf numFmtId="10" fontId="3" fillId="0" borderId="10" xfId="0" applyNumberFormat="1" applyFont="1" applyBorder="1"/>
    <xf numFmtId="10" fontId="3" fillId="18" borderId="0" xfId="0" applyNumberFormat="1" applyFont="1" applyFill="1"/>
    <xf numFmtId="0" fontId="46" fillId="19" borderId="10" xfId="0" applyFont="1" applyFill="1" applyBorder="1" applyAlignment="1">
      <alignment horizontal="center" vertical="top" wrapText="1"/>
    </xf>
    <xf numFmtId="0" fontId="46" fillId="19" borderId="31" xfId="0" applyFont="1" applyFill="1" applyBorder="1" applyAlignment="1">
      <alignment vertical="top" wrapText="1"/>
    </xf>
    <xf numFmtId="4" fontId="46" fillId="19" borderId="10" xfId="0" applyNumberFormat="1" applyFont="1" applyFill="1" applyBorder="1"/>
    <xf numFmtId="0" fontId="3" fillId="0" borderId="0" xfId="0" applyFont="1" applyAlignment="1">
      <alignment horizontal="center"/>
    </xf>
    <xf numFmtId="0" fontId="12" fillId="0" borderId="0" xfId="0" applyFont="1" applyAlignment="1">
      <alignment horizontal="center"/>
    </xf>
    <xf numFmtId="0" fontId="25" fillId="0" borderId="0" xfId="0" applyFont="1" applyAlignment="1">
      <alignment horizontal="center"/>
    </xf>
    <xf numFmtId="0" fontId="23" fillId="0" borderId="0" xfId="0" applyFont="1"/>
    <xf numFmtId="4" fontId="23" fillId="0" borderId="0" xfId="0" applyNumberFormat="1" applyFont="1"/>
    <xf numFmtId="0" fontId="0" fillId="0" borderId="36" xfId="0" applyBorder="1"/>
    <xf numFmtId="4" fontId="0" fillId="8" borderId="8" xfId="0" applyNumberFormat="1" applyFill="1" applyBorder="1"/>
    <xf numFmtId="0" fontId="0" fillId="0" borderId="37" xfId="0" applyBorder="1"/>
    <xf numFmtId="0" fontId="0" fillId="0" borderId="38" xfId="0" applyBorder="1"/>
    <xf numFmtId="4" fontId="22" fillId="0" borderId="10" xfId="0" applyNumberFormat="1" applyFont="1" applyBorder="1"/>
    <xf numFmtId="4" fontId="0" fillId="8" borderId="10" xfId="0" applyNumberFormat="1" applyFill="1" applyBorder="1"/>
    <xf numFmtId="10" fontId="0" fillId="0" borderId="39" xfId="0" applyNumberFormat="1" applyBorder="1"/>
    <xf numFmtId="0" fontId="23" fillId="0" borderId="45" xfId="0" applyFont="1" applyBorder="1"/>
    <xf numFmtId="4" fontId="19" fillId="0" borderId="0" xfId="0" applyNumberFormat="1" applyFont="1"/>
    <xf numFmtId="0" fontId="24" fillId="0" borderId="40" xfId="0" applyFont="1" applyBorder="1"/>
    <xf numFmtId="10" fontId="23" fillId="0" borderId="0" xfId="0" applyNumberFormat="1" applyFont="1"/>
    <xf numFmtId="0" fontId="0" fillId="0" borderId="41" xfId="0" applyBorder="1"/>
    <xf numFmtId="167" fontId="0" fillId="0" borderId="42" xfId="0" applyNumberFormat="1" applyBorder="1"/>
    <xf numFmtId="10" fontId="0" fillId="0" borderId="43" xfId="0" applyNumberFormat="1" applyBorder="1"/>
    <xf numFmtId="10" fontId="9" fillId="0" borderId="0" xfId="0" applyNumberFormat="1" applyFont="1"/>
    <xf numFmtId="0" fontId="49" fillId="0" borderId="46" xfId="0" applyFont="1" applyBorder="1" applyAlignment="1">
      <alignment horizontal="center" vertical="center" wrapText="1"/>
    </xf>
    <xf numFmtId="0" fontId="49" fillId="0" borderId="47" xfId="0" applyFont="1" applyBorder="1" applyAlignment="1">
      <alignment horizontal="center" vertical="center" wrapText="1"/>
    </xf>
    <xf numFmtId="0" fontId="49" fillId="0" borderId="48" xfId="0" applyFont="1" applyBorder="1" applyAlignment="1">
      <alignment horizontal="center" vertical="center"/>
    </xf>
    <xf numFmtId="0" fontId="49" fillId="0" borderId="50" xfId="0" applyFont="1" applyBorder="1" applyAlignment="1">
      <alignment horizontal="center" vertical="center"/>
    </xf>
    <xf numFmtId="0" fontId="49" fillId="0" borderId="49" xfId="0" applyFont="1" applyBorder="1" applyAlignment="1">
      <alignment horizontal="center" vertical="center" wrapText="1"/>
    </xf>
    <xf numFmtId="0" fontId="49" fillId="0" borderId="51" xfId="0" applyFont="1" applyBorder="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center" vertical="center"/>
    </xf>
    <xf numFmtId="0" fontId="49" fillId="0" borderId="53"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55" xfId="0" applyFont="1" applyBorder="1" applyAlignment="1">
      <alignment horizontal="center" vertical="center" wrapText="1"/>
    </xf>
    <xf numFmtId="0" fontId="43" fillId="0" borderId="51" xfId="0" applyFont="1" applyBorder="1" applyAlignment="1">
      <alignment horizontal="center"/>
    </xf>
    <xf numFmtId="0" fontId="49" fillId="20" borderId="56" xfId="0" applyFont="1" applyFill="1" applyBorder="1" applyAlignment="1">
      <alignment horizontal="left" vertical="top"/>
    </xf>
    <xf numFmtId="0" fontId="49" fillId="20" borderId="57" xfId="0" applyFont="1" applyFill="1" applyBorder="1" applyAlignment="1">
      <alignment horizontal="left" vertical="top"/>
    </xf>
    <xf numFmtId="168" fontId="49" fillId="20" borderId="57" xfId="0" applyNumberFormat="1" applyFont="1" applyFill="1" applyBorder="1" applyAlignment="1">
      <alignment horizontal="left" vertical="top"/>
    </xf>
    <xf numFmtId="168" fontId="49" fillId="20" borderId="58" xfId="0" applyNumberFormat="1" applyFont="1" applyFill="1" applyBorder="1" applyAlignment="1">
      <alignment horizontal="left" vertical="top"/>
    </xf>
    <xf numFmtId="168" fontId="43" fillId="0" borderId="51" xfId="0" applyNumberFormat="1" applyFont="1" applyBorder="1" applyAlignment="1">
      <alignment horizontal="center"/>
    </xf>
    <xf numFmtId="0" fontId="43" fillId="0" borderId="51" xfId="0" applyFont="1" applyBorder="1"/>
    <xf numFmtId="168" fontId="43" fillId="0" borderId="51" xfId="0" applyNumberFormat="1" applyFont="1" applyBorder="1"/>
    <xf numFmtId="0" fontId="43" fillId="0" borderId="56" xfId="0" applyFont="1" applyBorder="1"/>
    <xf numFmtId="168" fontId="43" fillId="0" borderId="58" xfId="0" applyNumberFormat="1" applyFont="1" applyBorder="1"/>
    <xf numFmtId="168" fontId="43" fillId="0" borderId="59" xfId="0" applyNumberFormat="1" applyFont="1" applyBorder="1"/>
    <xf numFmtId="0" fontId="50" fillId="20" borderId="57" xfId="0" applyFont="1" applyFill="1" applyBorder="1" applyAlignment="1">
      <alignment horizontal="left"/>
    </xf>
    <xf numFmtId="168" fontId="50" fillId="20" borderId="60" xfId="0" applyNumberFormat="1" applyFont="1" applyFill="1" applyBorder="1" applyAlignment="1">
      <alignment horizontal="left"/>
    </xf>
    <xf numFmtId="0" fontId="43" fillId="20" borderId="57" xfId="0" applyFont="1" applyFill="1" applyBorder="1" applyAlignment="1">
      <alignment horizontal="left"/>
    </xf>
    <xf numFmtId="168" fontId="43" fillId="20" borderId="60" xfId="0" applyNumberFormat="1" applyFont="1" applyFill="1" applyBorder="1" applyAlignment="1">
      <alignment horizontal="left"/>
    </xf>
    <xf numFmtId="44" fontId="43" fillId="20" borderId="60" xfId="0" applyNumberFormat="1" applyFont="1" applyFill="1" applyBorder="1" applyAlignment="1">
      <alignment horizontal="left"/>
    </xf>
    <xf numFmtId="0" fontId="49" fillId="20" borderId="57" xfId="0" applyFont="1" applyFill="1" applyBorder="1" applyAlignment="1">
      <alignment horizontal="left"/>
    </xf>
    <xf numFmtId="168" fontId="49" fillId="20" borderId="60" xfId="0" applyNumberFormat="1" applyFont="1" applyFill="1" applyBorder="1" applyAlignment="1">
      <alignment horizontal="left"/>
    </xf>
    <xf numFmtId="0" fontId="51" fillId="21" borderId="57" xfId="0" applyFont="1" applyFill="1" applyBorder="1"/>
    <xf numFmtId="168" fontId="51" fillId="21" borderId="57" xfId="0" applyNumberFormat="1" applyFont="1" applyFill="1" applyBorder="1"/>
    <xf numFmtId="168" fontId="51" fillId="21" borderId="58" xfId="0" applyNumberFormat="1" applyFont="1" applyFill="1" applyBorder="1"/>
    <xf numFmtId="0" fontId="43" fillId="0" borderId="61" xfId="0" applyFont="1" applyBorder="1"/>
    <xf numFmtId="0" fontId="3" fillId="0" borderId="10" xfId="5" applyFont="1" applyBorder="1" applyAlignment="1" applyProtection="1">
      <alignment horizontal="left"/>
      <protection locked="0"/>
    </xf>
    <xf numFmtId="0" fontId="49" fillId="0" borderId="56" xfId="0" applyFont="1" applyBorder="1" applyAlignment="1">
      <alignment horizontal="left"/>
    </xf>
    <xf numFmtId="0" fontId="49" fillId="0" borderId="57" xfId="0" applyFont="1" applyBorder="1" applyAlignment="1">
      <alignment horizontal="left"/>
    </xf>
    <xf numFmtId="168" fontId="49" fillId="0" borderId="60" xfId="0" applyNumberFormat="1" applyFont="1" applyBorder="1" applyAlignment="1">
      <alignment horizontal="left"/>
    </xf>
    <xf numFmtId="168" fontId="43" fillId="0" borderId="60" xfId="0" applyNumberFormat="1" applyFont="1" applyBorder="1" applyAlignment="1">
      <alignment horizontal="left"/>
    </xf>
    <xf numFmtId="0" fontId="43" fillId="0" borderId="55" xfId="0" applyFont="1" applyBorder="1"/>
    <xf numFmtId="0" fontId="10" fillId="7" borderId="10" xfId="5" applyFont="1" applyFill="1" applyBorder="1" applyProtection="1">
      <protection locked="0"/>
    </xf>
    <xf numFmtId="0" fontId="51" fillId="21" borderId="56" xfId="0" applyFont="1" applyFill="1" applyBorder="1"/>
    <xf numFmtId="168" fontId="51" fillId="21" borderId="60" xfId="0" applyNumberFormat="1" applyFont="1" applyFill="1" applyBorder="1"/>
    <xf numFmtId="9" fontId="48" fillId="0" borderId="0" xfId="0" applyNumberFormat="1" applyFont="1"/>
    <xf numFmtId="0" fontId="3" fillId="0" borderId="10" xfId="5" applyFont="1" applyBorder="1" applyAlignment="1" applyProtection="1">
      <alignment vertical="top"/>
      <protection locked="0"/>
    </xf>
    <xf numFmtId="168" fontId="43" fillId="0" borderId="57" xfId="0" applyNumberFormat="1" applyFont="1" applyBorder="1"/>
    <xf numFmtId="0" fontId="43" fillId="0" borderId="57" xfId="0" applyFont="1" applyBorder="1"/>
    <xf numFmtId="168" fontId="43" fillId="0" borderId="60" xfId="0" applyNumberFormat="1" applyFont="1" applyBorder="1"/>
    <xf numFmtId="0" fontId="3" fillId="0" borderId="10" xfId="5" applyFont="1" applyBorder="1" applyProtection="1">
      <protection locked="0"/>
    </xf>
    <xf numFmtId="0" fontId="43" fillId="0" borderId="0" xfId="0" applyFont="1"/>
    <xf numFmtId="0" fontId="3" fillId="0" borderId="14" xfId="5" applyFont="1" applyBorder="1" applyAlignment="1" applyProtection="1">
      <alignment vertical="top"/>
      <protection locked="0"/>
    </xf>
    <xf numFmtId="0" fontId="43" fillId="0" borderId="62" xfId="0" applyFont="1" applyBorder="1"/>
    <xf numFmtId="168" fontId="43" fillId="0" borderId="63" xfId="0" applyNumberFormat="1" applyFont="1" applyBorder="1"/>
    <xf numFmtId="0" fontId="43" fillId="0" borderId="63" xfId="0" applyFont="1" applyBorder="1"/>
    <xf numFmtId="168" fontId="43" fillId="0" borderId="64" xfId="0" applyNumberFormat="1" applyFont="1" applyBorder="1"/>
    <xf numFmtId="168" fontId="43" fillId="0" borderId="65" xfId="0" applyNumberFormat="1" applyFont="1" applyBorder="1"/>
    <xf numFmtId="0" fontId="52" fillId="0" borderId="66" xfId="0" applyFont="1" applyBorder="1" applyAlignment="1">
      <alignment wrapText="1"/>
    </xf>
    <xf numFmtId="0" fontId="52" fillId="0" borderId="49" xfId="0" applyFont="1" applyBorder="1"/>
    <xf numFmtId="0" fontId="52" fillId="0" borderId="67" xfId="0" applyFont="1" applyBorder="1"/>
    <xf numFmtId="168" fontId="52" fillId="0" borderId="50" xfId="0" applyNumberFormat="1" applyFont="1" applyBorder="1"/>
    <xf numFmtId="168" fontId="52" fillId="0" borderId="66" xfId="0" applyNumberFormat="1" applyFont="1" applyBorder="1"/>
    <xf numFmtId="0" fontId="11" fillId="0" borderId="44" xfId="0" applyFont="1" applyBorder="1" applyAlignment="1">
      <alignment horizontal="center" vertical="center"/>
    </xf>
    <xf numFmtId="0" fontId="45" fillId="0" borderId="0" xfId="0" applyFont="1" applyAlignment="1" applyProtection="1">
      <alignment vertical="center"/>
      <protection locked="0"/>
    </xf>
    <xf numFmtId="10" fontId="53" fillId="0" borderId="0" xfId="0" applyNumberFormat="1" applyFont="1" applyAlignment="1">
      <alignment horizontal="left" vertical="center" wrapText="1"/>
    </xf>
    <xf numFmtId="3" fontId="11" fillId="0" borderId="9" xfId="0" applyNumberFormat="1" applyFont="1" applyBorder="1" applyAlignment="1">
      <alignment horizontal="center" vertical="center"/>
    </xf>
    <xf numFmtId="4" fontId="7" fillId="0" borderId="0" xfId="0" applyNumberFormat="1" applyFont="1" applyAlignment="1">
      <alignment horizontal="left" vertical="center"/>
    </xf>
    <xf numFmtId="0" fontId="0" fillId="0" borderId="44" xfId="0" applyBorder="1" applyAlignment="1">
      <alignment horizontal="left" vertical="center"/>
    </xf>
    <xf numFmtId="4" fontId="54" fillId="0" borderId="0" xfId="0" applyNumberFormat="1" applyFont="1" applyAlignment="1">
      <alignment vertical="center"/>
    </xf>
    <xf numFmtId="167" fontId="7" fillId="0" borderId="0" xfId="0" applyNumberFormat="1" applyFont="1" applyAlignment="1">
      <alignment horizontal="right" vertical="center" wrapText="1"/>
    </xf>
    <xf numFmtId="4" fontId="7" fillId="0" borderId="9" xfId="0" applyNumberFormat="1" applyFont="1" applyBorder="1" applyAlignment="1">
      <alignment vertical="center"/>
    </xf>
    <xf numFmtId="0" fontId="0" fillId="0" borderId="25" xfId="0" applyBorder="1" applyAlignment="1">
      <alignment horizontal="left" vertical="center"/>
    </xf>
    <xf numFmtId="4" fontId="55" fillId="0" borderId="0" xfId="0" applyNumberFormat="1" applyFont="1" applyAlignment="1">
      <alignment vertical="center"/>
    </xf>
    <xf numFmtId="4" fontId="7" fillId="0" borderId="20" xfId="0" applyNumberFormat="1" applyFont="1" applyBorder="1" applyAlignment="1">
      <alignment vertical="center"/>
    </xf>
    <xf numFmtId="0" fontId="56" fillId="0" borderId="0" xfId="0" applyFont="1" applyAlignment="1">
      <alignment horizontal="right" vertical="center" wrapText="1"/>
    </xf>
    <xf numFmtId="4" fontId="54" fillId="0" borderId="0" xfId="0" applyNumberFormat="1" applyFont="1" applyAlignment="1">
      <alignment vertical="center" wrapText="1"/>
    </xf>
    <xf numFmtId="167" fontId="1" fillId="0" borderId="0" xfId="0" applyNumberFormat="1" applyFont="1"/>
    <xf numFmtId="0" fontId="7" fillId="0" borderId="0" xfId="0" applyFont="1" applyAlignment="1">
      <alignment horizontal="right" vertical="center" wrapText="1"/>
    </xf>
    <xf numFmtId="0" fontId="7" fillId="0" borderId="25" xfId="0" applyFont="1" applyBorder="1" applyAlignment="1">
      <alignment horizontal="left" vertical="center" wrapText="1"/>
    </xf>
    <xf numFmtId="2" fontId="7" fillId="0" borderId="20" xfId="0" applyNumberFormat="1" applyFont="1" applyBorder="1" applyAlignment="1">
      <alignment horizontal="right" vertical="center" wrapText="1"/>
    </xf>
    <xf numFmtId="2" fontId="7" fillId="0" borderId="23" xfId="0" applyNumberFormat="1" applyFont="1" applyBorder="1" applyAlignment="1">
      <alignment horizontal="right" vertical="center" wrapText="1"/>
    </xf>
    <xf numFmtId="0" fontId="13" fillId="0" borderId="25" xfId="0" applyFont="1" applyBorder="1" applyAlignment="1">
      <alignment horizontal="left" vertical="center"/>
    </xf>
    <xf numFmtId="0" fontId="7" fillId="0" borderId="0" xfId="0" applyFont="1" applyAlignment="1">
      <alignment horizontal="left" vertical="center"/>
    </xf>
    <xf numFmtId="4" fontId="13" fillId="0" borderId="20" xfId="0" applyNumberFormat="1" applyFont="1" applyBorder="1" applyAlignment="1">
      <alignment vertical="center"/>
    </xf>
    <xf numFmtId="0" fontId="7" fillId="0" borderId="17" xfId="0" applyFont="1" applyBorder="1" applyAlignment="1">
      <alignment horizontal="left" vertical="center"/>
    </xf>
    <xf numFmtId="4" fontId="57" fillId="0" borderId="0" xfId="3" applyNumberFormat="1" applyFont="1" applyFill="1" applyBorder="1" applyAlignment="1" applyProtection="1">
      <alignment vertical="center"/>
    </xf>
    <xf numFmtId="4" fontId="7" fillId="0" borderId="18" xfId="0" applyNumberFormat="1" applyFont="1" applyBorder="1" applyAlignment="1">
      <alignment vertical="center"/>
    </xf>
    <xf numFmtId="0" fontId="11" fillId="0" borderId="4" xfId="0" applyFont="1" applyBorder="1" applyAlignment="1">
      <alignment horizontal="left" vertical="center"/>
    </xf>
    <xf numFmtId="4" fontId="15" fillId="0" borderId="6" xfId="0" applyNumberFormat="1" applyFont="1" applyBorder="1" applyAlignment="1">
      <alignment horizontal="right" vertical="center"/>
    </xf>
    <xf numFmtId="4" fontId="57" fillId="0" borderId="0" xfId="0" applyNumberFormat="1" applyFont="1" applyAlignment="1">
      <alignment vertical="center"/>
    </xf>
    <xf numFmtId="4" fontId="27" fillId="0" borderId="0" xfId="0" applyNumberFormat="1" applyFont="1" applyAlignment="1">
      <alignment horizontal="right" vertical="center"/>
    </xf>
    <xf numFmtId="0" fontId="7" fillId="0" borderId="0" xfId="0" applyFont="1" applyAlignment="1" applyProtection="1">
      <alignment horizontal="center" vertical="center" wrapText="1"/>
      <protection locked="0"/>
    </xf>
    <xf numFmtId="0" fontId="0" fillId="0" borderId="10" xfId="0" applyBorder="1" applyAlignment="1">
      <alignment horizontal="left" vertical="center"/>
    </xf>
    <xf numFmtId="4" fontId="7" fillId="0" borderId="10" xfId="0" applyNumberFormat="1" applyFont="1" applyBorder="1" applyAlignment="1">
      <alignment vertical="center"/>
    </xf>
    <xf numFmtId="0" fontId="0" fillId="0" borderId="0" xfId="0" applyAlignment="1" applyProtection="1">
      <alignment vertical="center"/>
      <protection locked="0"/>
    </xf>
    <xf numFmtId="10" fontId="11" fillId="0" borderId="0" xfId="0" applyNumberFormat="1" applyFont="1" applyAlignment="1">
      <alignment horizontal="center" vertical="center" wrapText="1"/>
    </xf>
    <xf numFmtId="0" fontId="7" fillId="0" borderId="0" xfId="0" applyFont="1" applyAlignment="1" applyProtection="1">
      <alignment horizontal="right" vertical="center"/>
      <protection locked="0"/>
    </xf>
    <xf numFmtId="10" fontId="7" fillId="0" borderId="0" xfId="0" applyNumberFormat="1" applyFont="1" applyAlignment="1">
      <alignment horizontal="center" vertical="center"/>
    </xf>
    <xf numFmtId="0" fontId="3" fillId="0" borderId="31" xfId="0" applyFont="1" applyBorder="1" applyAlignment="1">
      <alignment horizontal="left"/>
    </xf>
    <xf numFmtId="2" fontId="7" fillId="0" borderId="0" xfId="0" applyNumberFormat="1" applyFont="1" applyAlignment="1">
      <alignment horizontal="left" vertical="center" wrapText="1"/>
    </xf>
    <xf numFmtId="0" fontId="11" fillId="0" borderId="0" xfId="0" applyFont="1" applyAlignment="1">
      <alignment horizontal="left" vertical="center"/>
    </xf>
    <xf numFmtId="4" fontId="15" fillId="0" borderId="0" xfId="0" applyNumberFormat="1" applyFont="1" applyAlignment="1">
      <alignment horizontal="right" vertical="center"/>
    </xf>
    <xf numFmtId="0" fontId="3" fillId="0" borderId="31" xfId="0" applyFont="1" applyBorder="1" applyAlignment="1">
      <alignment wrapText="1"/>
    </xf>
    <xf numFmtId="0" fontId="7" fillId="0" borderId="0" xfId="0" applyFont="1" applyAlignment="1">
      <alignment horizontal="left" vertical="center" wrapText="1"/>
    </xf>
    <xf numFmtId="0" fontId="2" fillId="0" borderId="16" xfId="0" applyFont="1" applyBorder="1"/>
    <xf numFmtId="167" fontId="2" fillId="0" borderId="15" xfId="0" applyNumberFormat="1" applyFont="1" applyBorder="1"/>
    <xf numFmtId="14" fontId="3" fillId="0" borderId="0" xfId="0" applyNumberFormat="1" applyFont="1" applyAlignment="1">
      <alignment horizontal="center"/>
    </xf>
    <xf numFmtId="0" fontId="12" fillId="23" borderId="1" xfId="0" applyFont="1" applyFill="1" applyBorder="1"/>
    <xf numFmtId="167" fontId="0" fillId="23" borderId="2" xfId="0" applyNumberFormat="1" applyFill="1" applyBorder="1"/>
    <xf numFmtId="10" fontId="0" fillId="23" borderId="2" xfId="0" applyNumberFormat="1" applyFill="1" applyBorder="1"/>
    <xf numFmtId="0" fontId="9" fillId="23" borderId="2" xfId="0" applyFont="1" applyFill="1" applyBorder="1"/>
    <xf numFmtId="10" fontId="9" fillId="23" borderId="2" xfId="0" applyNumberFormat="1" applyFont="1" applyFill="1" applyBorder="1"/>
    <xf numFmtId="0" fontId="9" fillId="23" borderId="3" xfId="0" applyFont="1" applyFill="1" applyBorder="1"/>
    <xf numFmtId="0" fontId="0" fillId="23" borderId="17" xfId="0" applyFill="1" applyBorder="1"/>
    <xf numFmtId="167" fontId="0" fillId="23" borderId="0" xfId="0" applyNumberFormat="1" applyFill="1"/>
    <xf numFmtId="10" fontId="0" fillId="23" borderId="0" xfId="0" applyNumberFormat="1" applyFill="1"/>
    <xf numFmtId="0" fontId="9" fillId="23" borderId="0" xfId="0" applyFont="1" applyFill="1"/>
    <xf numFmtId="10" fontId="9" fillId="23" borderId="0" xfId="0" applyNumberFormat="1" applyFont="1" applyFill="1"/>
    <xf numFmtId="0" fontId="9" fillId="23" borderId="18" xfId="0" applyFont="1" applyFill="1" applyBorder="1"/>
    <xf numFmtId="0" fontId="0" fillId="23" borderId="16" xfId="0" applyFill="1" applyBorder="1"/>
    <xf numFmtId="167" fontId="0" fillId="23" borderId="21" xfId="0" applyNumberFormat="1" applyFill="1" applyBorder="1"/>
    <xf numFmtId="10" fontId="0" fillId="23" borderId="21" xfId="0" applyNumberFormat="1" applyFill="1" applyBorder="1"/>
    <xf numFmtId="0" fontId="9" fillId="23" borderId="21" xfId="0" applyFont="1" applyFill="1" applyBorder="1"/>
    <xf numFmtId="10" fontId="9" fillId="23" borderId="15" xfId="0" applyNumberFormat="1" applyFont="1" applyFill="1" applyBorder="1"/>
    <xf numFmtId="0" fontId="9" fillId="23" borderId="13" xfId="0" applyFont="1" applyFill="1" applyBorder="1"/>
    <xf numFmtId="0" fontId="3" fillId="0" borderId="0" xfId="0" applyFont="1" applyAlignment="1">
      <alignment wrapText="1"/>
    </xf>
    <xf numFmtId="0" fontId="11" fillId="0" borderId="0" xfId="0" applyFont="1" applyAlignment="1">
      <alignment horizontal="left" vertical="center" wrapText="1"/>
    </xf>
    <xf numFmtId="0" fontId="2" fillId="0" borderId="0" xfId="0" applyFont="1"/>
    <xf numFmtId="4" fontId="2" fillId="0" borderId="0" xfId="0" applyNumberFormat="1" applyFont="1"/>
    <xf numFmtId="0" fontId="18" fillId="0" borderId="0" xfId="0" applyFont="1"/>
    <xf numFmtId="0" fontId="2" fillId="0" borderId="0" xfId="0" applyFont="1" applyAlignment="1">
      <alignment horizontal="center"/>
    </xf>
    <xf numFmtId="0" fontId="3" fillId="0" borderId="22" xfId="0" applyFont="1" applyBorder="1"/>
    <xf numFmtId="9" fontId="0" fillId="0" borderId="10" xfId="0" applyNumberFormat="1" applyBorder="1"/>
    <xf numFmtId="0" fontId="19" fillId="0" borderId="0" xfId="0" applyFont="1"/>
    <xf numFmtId="0" fontId="26" fillId="6" borderId="1" xfId="0" applyFont="1" applyFill="1" applyBorder="1"/>
    <xf numFmtId="0" fontId="9" fillId="6" borderId="2" xfId="0" applyFont="1" applyFill="1" applyBorder="1"/>
    <xf numFmtId="0" fontId="0" fillId="6" borderId="2" xfId="0" applyFill="1" applyBorder="1"/>
    <xf numFmtId="0" fontId="0" fillId="6" borderId="3" xfId="0" applyFill="1" applyBorder="1"/>
    <xf numFmtId="0" fontId="9" fillId="6" borderId="22" xfId="0" applyFont="1" applyFill="1" applyBorder="1"/>
    <xf numFmtId="0" fontId="0" fillId="6" borderId="23" xfId="0" applyFill="1" applyBorder="1"/>
    <xf numFmtId="0" fontId="9" fillId="6" borderId="12" xfId="0" applyFont="1" applyFill="1" applyBorder="1"/>
    <xf numFmtId="0" fontId="0" fillId="6" borderId="13" xfId="0" applyFill="1" applyBorder="1"/>
    <xf numFmtId="10" fontId="9" fillId="0" borderId="0" xfId="0" applyNumberFormat="1" applyFont="1" applyAlignment="1">
      <alignment horizontal="left" vertical="top" wrapText="1"/>
    </xf>
    <xf numFmtId="44" fontId="38" fillId="0" borderId="0" xfId="3" applyNumberFormat="1" applyFont="1" applyFill="1" applyBorder="1"/>
    <xf numFmtId="0" fontId="0" fillId="0" borderId="0" xfId="0" quotePrefix="1"/>
    <xf numFmtId="0" fontId="0" fillId="0" borderId="0" xfId="0" applyAlignment="1">
      <alignment horizontal="left" vertical="center"/>
    </xf>
    <xf numFmtId="4" fontId="7" fillId="0" borderId="0" xfId="0" applyNumberFormat="1" applyFont="1" applyAlignment="1">
      <alignment vertical="center"/>
    </xf>
    <xf numFmtId="0" fontId="9" fillId="23" borderId="15" xfId="0" applyFont="1" applyFill="1" applyBorder="1"/>
    <xf numFmtId="0" fontId="61" fillId="0" borderId="0" xfId="0" applyFont="1" applyAlignment="1" applyProtection="1">
      <alignment horizontal="left"/>
      <protection locked="0"/>
    </xf>
    <xf numFmtId="0" fontId="64" fillId="0" borderId="0" xfId="6" applyFont="1" applyAlignment="1">
      <alignment horizontal="left"/>
    </xf>
    <xf numFmtId="0" fontId="60" fillId="0" borderId="0" xfId="0" applyFont="1"/>
    <xf numFmtId="0" fontId="60" fillId="0" borderId="19" xfId="0" applyFont="1" applyBorder="1"/>
    <xf numFmtId="0" fontId="60" fillId="24" borderId="0" xfId="0" applyFont="1" applyFill="1"/>
    <xf numFmtId="0" fontId="68" fillId="0" borderId="0" xfId="0" applyFont="1"/>
    <xf numFmtId="0" fontId="59" fillId="0" borderId="0" xfId="0" applyFont="1"/>
    <xf numFmtId="0" fontId="67" fillId="0" borderId="0" xfId="0" applyFont="1" applyAlignment="1">
      <alignment horizontal="center" vertical="center"/>
    </xf>
    <xf numFmtId="0" fontId="66" fillId="0" borderId="0" xfId="0" applyFont="1"/>
    <xf numFmtId="0" fontId="59" fillId="0" borderId="71" xfId="0" applyFont="1" applyBorder="1"/>
    <xf numFmtId="0" fontId="60" fillId="0" borderId="71" xfId="0" applyFont="1" applyBorder="1"/>
    <xf numFmtId="0" fontId="65" fillId="25" borderId="19" xfId="0" applyFont="1" applyFill="1" applyBorder="1"/>
    <xf numFmtId="0" fontId="60" fillId="25" borderId="19" xfId="0" applyFont="1" applyFill="1" applyBorder="1"/>
    <xf numFmtId="9" fontId="60" fillId="25" borderId="19" xfId="3" applyFont="1" applyFill="1" applyBorder="1"/>
    <xf numFmtId="6" fontId="60" fillId="25" borderId="19" xfId="0" applyNumberFormat="1" applyFont="1" applyFill="1" applyBorder="1"/>
    <xf numFmtId="0" fontId="60" fillId="0" borderId="0" xfId="0" applyFont="1" applyAlignment="1">
      <alignment horizontal="left" vertical="top"/>
    </xf>
    <xf numFmtId="0" fontId="63" fillId="0" borderId="0" xfId="0" applyFont="1" applyAlignment="1">
      <alignment horizontal="center" vertical="center"/>
    </xf>
    <xf numFmtId="0" fontId="63" fillId="0" borderId="0" xfId="0" applyFont="1" applyAlignment="1">
      <alignment horizontal="center" vertical="top" wrapText="1"/>
    </xf>
    <xf numFmtId="0" fontId="71" fillId="0" borderId="0" xfId="0" applyFont="1" applyAlignment="1">
      <alignment horizontal="center" vertical="center"/>
    </xf>
    <xf numFmtId="40" fontId="71" fillId="0" borderId="0" xfId="0" applyNumberFormat="1" applyFont="1" applyAlignment="1">
      <alignment horizontal="center" vertical="center"/>
    </xf>
    <xf numFmtId="165" fontId="71" fillId="0" borderId="0" xfId="0" applyNumberFormat="1" applyFont="1" applyAlignment="1">
      <alignment horizontal="center" vertical="center"/>
    </xf>
    <xf numFmtId="0" fontId="65" fillId="25" borderId="0" xfId="0" applyFont="1" applyFill="1" applyAlignment="1">
      <alignment horizontal="left"/>
    </xf>
    <xf numFmtId="0" fontId="65" fillId="0" borderId="0" xfId="0" applyFont="1" applyAlignment="1">
      <alignment horizontal="left"/>
    </xf>
    <xf numFmtId="0" fontId="60" fillId="25" borderId="0" xfId="0" applyFont="1" applyFill="1" applyAlignment="1">
      <alignment horizontal="left"/>
    </xf>
    <xf numFmtId="0" fontId="60" fillId="0" borderId="0" xfId="0" applyFont="1" applyAlignment="1">
      <alignment horizontal="left"/>
    </xf>
    <xf numFmtId="0" fontId="59" fillId="0" borderId="24" xfId="0" applyFont="1" applyBorder="1" applyAlignment="1">
      <alignment horizontal="left" vertical="top"/>
    </xf>
    <xf numFmtId="0" fontId="59" fillId="0" borderId="24" xfId="0" applyFont="1" applyBorder="1" applyAlignment="1">
      <alignment horizontal="center"/>
    </xf>
    <xf numFmtId="0" fontId="59" fillId="0" borderId="0" xfId="0" applyFont="1" applyAlignment="1">
      <alignment horizontal="left" vertical="top"/>
    </xf>
    <xf numFmtId="0" fontId="59" fillId="0" borderId="0" xfId="0" applyFont="1" applyAlignment="1">
      <alignment horizontal="center"/>
    </xf>
    <xf numFmtId="40" fontId="59" fillId="25" borderId="0" xfId="0" applyNumberFormat="1" applyFont="1" applyFill="1" applyAlignment="1">
      <alignment horizontal="center" vertical="center"/>
    </xf>
    <xf numFmtId="40" fontId="59" fillId="0" borderId="0" xfId="0" applyNumberFormat="1" applyFont="1" applyAlignment="1">
      <alignment horizontal="center" vertical="center"/>
    </xf>
    <xf numFmtId="0" fontId="59" fillId="18" borderId="0" xfId="0" applyFont="1" applyFill="1"/>
    <xf numFmtId="3" fontId="63" fillId="25" borderId="0" xfId="0" applyNumberFormat="1" applyFont="1" applyFill="1" applyAlignment="1">
      <alignment horizontal="center" vertical="center"/>
    </xf>
    <xf numFmtId="0" fontId="65" fillId="0" borderId="0" xfId="0" applyFont="1" applyAlignment="1">
      <alignment horizontal="left" vertical="center"/>
    </xf>
    <xf numFmtId="44" fontId="60" fillId="25" borderId="0" xfId="2" applyFont="1" applyFill="1" applyAlignment="1">
      <alignment vertical="center"/>
    </xf>
    <xf numFmtId="165" fontId="65" fillId="25" borderId="0" xfId="1" applyNumberFormat="1" applyFont="1" applyFill="1" applyBorder="1" applyAlignment="1">
      <alignment horizontal="center" vertical="center"/>
    </xf>
    <xf numFmtId="0" fontId="65" fillId="25" borderId="0" xfId="1" applyNumberFormat="1" applyFont="1" applyFill="1" applyBorder="1" applyAlignment="1">
      <alignment horizontal="left" vertical="center"/>
    </xf>
    <xf numFmtId="0" fontId="65" fillId="25" borderId="0" xfId="0" applyFont="1" applyFill="1" applyAlignment="1">
      <alignment horizontal="left" vertical="center"/>
    </xf>
    <xf numFmtId="3" fontId="63" fillId="0" borderId="0" xfId="0" applyNumberFormat="1" applyFont="1" applyAlignment="1">
      <alignment horizontal="center" vertical="center"/>
    </xf>
    <xf numFmtId="0" fontId="60" fillId="0" borderId="0" xfId="0" applyFont="1" applyAlignment="1">
      <alignment vertical="center"/>
    </xf>
    <xf numFmtId="165" fontId="65" fillId="0" borderId="0" xfId="1" applyNumberFormat="1" applyFont="1" applyFill="1" applyBorder="1" applyAlignment="1">
      <alignment horizontal="center" vertical="center"/>
    </xf>
    <xf numFmtId="165" fontId="65" fillId="0" borderId="0" xfId="1" applyNumberFormat="1" applyFont="1" applyFill="1" applyBorder="1" applyAlignment="1">
      <alignment horizontal="left" vertical="center"/>
    </xf>
    <xf numFmtId="10" fontId="65" fillId="0" borderId="0" xfId="0" applyNumberFormat="1" applyFont="1" applyAlignment="1">
      <alignment horizontal="left" vertical="center"/>
    </xf>
    <xf numFmtId="3" fontId="59" fillId="25" borderId="0" xfId="0" applyNumberFormat="1" applyFont="1" applyFill="1" applyAlignment="1">
      <alignment horizontal="center" vertical="center"/>
    </xf>
    <xf numFmtId="0" fontId="60" fillId="0" borderId="0" xfId="0" applyFont="1" applyAlignment="1">
      <alignment horizontal="left" vertical="center"/>
    </xf>
    <xf numFmtId="165" fontId="60" fillId="25" borderId="0" xfId="2" applyNumberFormat="1" applyFont="1" applyFill="1" applyBorder="1" applyAlignment="1">
      <alignment horizontal="center" vertical="center"/>
    </xf>
    <xf numFmtId="0" fontId="60" fillId="25" borderId="0" xfId="2" applyNumberFormat="1" applyFont="1" applyFill="1" applyBorder="1" applyAlignment="1">
      <alignment horizontal="left" vertical="center"/>
    </xf>
    <xf numFmtId="3" fontId="59" fillId="0" borderId="0" xfId="0" applyNumberFormat="1" applyFont="1" applyAlignment="1">
      <alignment horizontal="center" vertical="center"/>
    </xf>
    <xf numFmtId="165" fontId="60" fillId="0" borderId="0" xfId="2" applyNumberFormat="1" applyFont="1" applyFill="1" applyBorder="1" applyAlignment="1">
      <alignment horizontal="center" vertical="center"/>
    </xf>
    <xf numFmtId="165" fontId="60" fillId="0" borderId="0" xfId="2" applyNumberFormat="1" applyFont="1" applyFill="1" applyBorder="1" applyAlignment="1">
      <alignment horizontal="left" vertical="center"/>
    </xf>
    <xf numFmtId="10" fontId="60" fillId="0" borderId="0" xfId="0" applyNumberFormat="1" applyFont="1" applyAlignment="1">
      <alignment horizontal="left" vertical="center"/>
    </xf>
    <xf numFmtId="165" fontId="60" fillId="25" borderId="0" xfId="0" applyNumberFormat="1" applyFont="1" applyFill="1" applyAlignment="1">
      <alignment horizontal="center" vertical="center"/>
    </xf>
    <xf numFmtId="0" fontId="60" fillId="25" borderId="0" xfId="0" applyFont="1" applyFill="1" applyAlignment="1">
      <alignment horizontal="left" vertical="center"/>
    </xf>
    <xf numFmtId="44" fontId="60" fillId="0" borderId="0" xfId="2" applyFont="1" applyFill="1" applyAlignment="1">
      <alignment vertical="center"/>
    </xf>
    <xf numFmtId="165" fontId="60" fillId="0" borderId="0" xfId="0" applyNumberFormat="1" applyFont="1" applyAlignment="1">
      <alignment horizontal="center" vertical="center"/>
    </xf>
    <xf numFmtId="3" fontId="59" fillId="0" borderId="24" xfId="0" applyNumberFormat="1" applyFont="1" applyBorder="1" applyAlignment="1">
      <alignment horizontal="center" vertical="center"/>
    </xf>
    <xf numFmtId="0" fontId="59" fillId="0" borderId="24" xfId="0" applyFont="1" applyBorder="1" applyAlignment="1">
      <alignment horizontal="center" vertical="center"/>
    </xf>
    <xf numFmtId="44" fontId="60" fillId="0" borderId="24" xfId="0" applyNumberFormat="1" applyFont="1" applyBorder="1" applyAlignment="1">
      <alignment vertical="center"/>
    </xf>
    <xf numFmtId="165" fontId="59" fillId="0" borderId="24" xfId="0" applyNumberFormat="1" applyFont="1" applyBorder="1" applyAlignment="1">
      <alignment horizontal="center" vertical="center"/>
    </xf>
    <xf numFmtId="0" fontId="59" fillId="0" borderId="24" xfId="0" applyFont="1" applyBorder="1" applyAlignment="1">
      <alignment horizontal="left" vertical="center"/>
    </xf>
    <xf numFmtId="0" fontId="65" fillId="0" borderId="24" xfId="0" applyFont="1" applyBorder="1" applyAlignment="1">
      <alignment horizontal="left" vertical="center"/>
    </xf>
    <xf numFmtId="0" fontId="59" fillId="0" borderId="0" xfId="0" applyFont="1" applyAlignment="1">
      <alignment horizontal="center" vertical="center"/>
    </xf>
    <xf numFmtId="165" fontId="59" fillId="0" borderId="0" xfId="0" applyNumberFormat="1" applyFont="1" applyAlignment="1">
      <alignment horizontal="center" vertical="center"/>
    </xf>
    <xf numFmtId="165" fontId="59" fillId="0" borderId="0" xfId="0" applyNumberFormat="1" applyFont="1" applyAlignment="1">
      <alignment horizontal="left" vertical="center"/>
    </xf>
    <xf numFmtId="10" fontId="59" fillId="0" borderId="0" xfId="0" applyNumberFormat="1" applyFont="1" applyAlignment="1">
      <alignment horizontal="left" vertical="center"/>
    </xf>
    <xf numFmtId="165" fontId="60" fillId="25" borderId="0" xfId="1" applyNumberFormat="1" applyFont="1" applyFill="1" applyBorder="1" applyAlignment="1">
      <alignment horizontal="center" vertical="center"/>
    </xf>
    <xf numFmtId="0" fontId="60" fillId="25" borderId="0" xfId="1" applyNumberFormat="1" applyFont="1" applyFill="1" applyBorder="1" applyAlignment="1">
      <alignment horizontal="left" vertical="center"/>
    </xf>
    <xf numFmtId="165" fontId="60" fillId="0" borderId="0" xfId="1" applyNumberFormat="1" applyFont="1" applyFill="1" applyBorder="1" applyAlignment="1">
      <alignment horizontal="center" vertical="center"/>
    </xf>
    <xf numFmtId="165" fontId="60" fillId="0" borderId="0" xfId="1" applyNumberFormat="1" applyFont="1" applyFill="1" applyBorder="1" applyAlignment="1">
      <alignment horizontal="left" vertical="center"/>
    </xf>
    <xf numFmtId="165" fontId="60" fillId="0" borderId="0" xfId="0" applyNumberFormat="1" applyFont="1" applyAlignment="1">
      <alignment horizontal="left" vertical="center"/>
    </xf>
    <xf numFmtId="44" fontId="60" fillId="0" borderId="0" xfId="0" applyNumberFormat="1" applyFont="1" applyAlignment="1">
      <alignment vertical="center"/>
    </xf>
    <xf numFmtId="0" fontId="59" fillId="0" borderId="0" xfId="0" applyFont="1" applyAlignment="1">
      <alignment horizontal="left" vertical="center"/>
    </xf>
    <xf numFmtId="165" fontId="71" fillId="0" borderId="0" xfId="0" applyNumberFormat="1" applyFont="1" applyAlignment="1">
      <alignment horizontal="left" vertical="center"/>
    </xf>
    <xf numFmtId="9" fontId="71" fillId="0" borderId="0" xfId="0" applyNumberFormat="1" applyFont="1" applyAlignment="1">
      <alignment horizontal="left" vertical="center"/>
    </xf>
    <xf numFmtId="0" fontId="59" fillId="18" borderId="0" xfId="0" applyFont="1" applyFill="1" applyAlignment="1">
      <alignment vertical="center"/>
    </xf>
    <xf numFmtId="0" fontId="59" fillId="0" borderId="0" xfId="0" applyFont="1" applyAlignment="1">
      <alignment vertical="center"/>
    </xf>
    <xf numFmtId="44" fontId="59" fillId="18" borderId="0" xfId="2" applyFont="1" applyFill="1" applyAlignment="1">
      <alignment vertical="center"/>
    </xf>
    <xf numFmtId="165" fontId="59" fillId="18" borderId="0" xfId="0" applyNumberFormat="1" applyFont="1" applyFill="1" applyAlignment="1">
      <alignment vertical="center"/>
    </xf>
    <xf numFmtId="44" fontId="59" fillId="18" borderId="0" xfId="0" applyNumberFormat="1" applyFont="1" applyFill="1" applyAlignment="1">
      <alignment vertical="center"/>
    </xf>
    <xf numFmtId="0" fontId="72" fillId="0" borderId="71" xfId="0" applyFont="1" applyBorder="1"/>
    <xf numFmtId="0" fontId="60" fillId="0" borderId="0" xfId="0" applyFont="1" applyAlignment="1">
      <alignment horizontal="right"/>
    </xf>
    <xf numFmtId="0" fontId="65" fillId="0" borderId="0" xfId="0" applyFont="1"/>
    <xf numFmtId="0" fontId="73" fillId="0" borderId="0" xfId="0" applyFont="1"/>
    <xf numFmtId="0" fontId="60" fillId="26" borderId="0" xfId="0" applyFont="1" applyFill="1"/>
    <xf numFmtId="0" fontId="60" fillId="27" borderId="0" xfId="0" applyFont="1" applyFill="1"/>
    <xf numFmtId="0" fontId="70" fillId="0" borderId="0" xfId="0" applyFont="1" applyAlignment="1">
      <alignment vertical="center"/>
    </xf>
    <xf numFmtId="0" fontId="65" fillId="0" borderId="0" xfId="0" applyFont="1" applyAlignment="1">
      <alignment horizontal="left" vertical="top" wrapText="1"/>
    </xf>
    <xf numFmtId="0" fontId="60" fillId="0" borderId="0" xfId="0" applyFont="1" applyProtection="1">
      <protection locked="0"/>
    </xf>
    <xf numFmtId="0" fontId="59" fillId="0" borderId="0" xfId="0" applyFont="1" applyAlignment="1">
      <alignment vertical="top"/>
    </xf>
    <xf numFmtId="0" fontId="72" fillId="0" borderId="0" xfId="0" applyFont="1" applyProtection="1">
      <protection locked="0"/>
    </xf>
    <xf numFmtId="0" fontId="74" fillId="0" borderId="0" xfId="0" applyFont="1" applyProtection="1">
      <protection locked="0"/>
    </xf>
    <xf numFmtId="0" fontId="74" fillId="0" borderId="0" xfId="0" applyFont="1" applyAlignment="1">
      <alignment vertical="top"/>
    </xf>
    <xf numFmtId="0" fontId="60" fillId="0" borderId="0" xfId="0" applyFont="1" applyAlignment="1" applyProtection="1">
      <alignment horizontal="left" vertical="top"/>
      <protection locked="0"/>
    </xf>
    <xf numFmtId="0" fontId="75" fillId="0" borderId="0" xfId="0" applyFont="1" applyProtection="1">
      <protection locked="0"/>
    </xf>
    <xf numFmtId="0" fontId="74" fillId="0" borderId="71" xfId="0" applyFont="1" applyBorder="1"/>
    <xf numFmtId="9" fontId="65" fillId="0" borderId="0" xfId="0" applyNumberFormat="1" applyFont="1"/>
    <xf numFmtId="0" fontId="65" fillId="0" borderId="0" xfId="0" applyFont="1" applyAlignment="1">
      <alignment vertical="top"/>
    </xf>
    <xf numFmtId="9" fontId="65" fillId="0" borderId="0" xfId="0" applyNumberFormat="1" applyFont="1" applyAlignment="1">
      <alignment vertical="top"/>
    </xf>
    <xf numFmtId="44" fontId="65" fillId="0" borderId="0" xfId="2" applyFont="1" applyBorder="1" applyAlignment="1">
      <alignment vertical="top"/>
    </xf>
    <xf numFmtId="44" fontId="60" fillId="25" borderId="19" xfId="0" applyNumberFormat="1" applyFont="1" applyFill="1" applyBorder="1"/>
    <xf numFmtId="0" fontId="65" fillId="0" borderId="0" xfId="0" applyFont="1" applyAlignment="1">
      <alignment vertical="top" wrapText="1"/>
    </xf>
    <xf numFmtId="44" fontId="60" fillId="0" borderId="0" xfId="2" applyFont="1" applyBorder="1"/>
    <xf numFmtId="0" fontId="65" fillId="0" borderId="0" xfId="0" applyFont="1" applyAlignment="1">
      <alignment horizontal="left" vertical="top"/>
    </xf>
    <xf numFmtId="44" fontId="65" fillId="0" borderId="0" xfId="2" applyFont="1" applyFill="1" applyBorder="1" applyAlignment="1" applyProtection="1">
      <alignment horizontal="center" vertical="center"/>
      <protection locked="0"/>
    </xf>
    <xf numFmtId="0" fontId="65" fillId="0" borderId="0" xfId="0" applyFont="1" applyAlignment="1">
      <alignment horizontal="right" vertical="center"/>
    </xf>
    <xf numFmtId="0" fontId="65" fillId="27" borderId="0" xfId="0" applyFont="1" applyFill="1"/>
    <xf numFmtId="0" fontId="65" fillId="0" borderId="0" xfId="0" applyFont="1" applyAlignment="1">
      <alignment horizontal="right"/>
    </xf>
    <xf numFmtId="0" fontId="65" fillId="0" borderId="0" xfId="0" applyFont="1" applyProtection="1">
      <protection locked="0"/>
    </xf>
    <xf numFmtId="0" fontId="63" fillId="0" borderId="0" xfId="0" applyFont="1"/>
    <xf numFmtId="9" fontId="65" fillId="0" borderId="0" xfId="3" applyFont="1" applyFill="1" applyBorder="1"/>
    <xf numFmtId="0" fontId="63" fillId="0" borderId="0" xfId="0" applyFont="1" applyAlignment="1">
      <alignment horizontal="left" vertical="top" wrapText="1"/>
    </xf>
    <xf numFmtId="0" fontId="59" fillId="0" borderId="19" xfId="0" applyFont="1" applyBorder="1"/>
    <xf numFmtId="0" fontId="63" fillId="0" borderId="19" xfId="0" applyFont="1" applyBorder="1"/>
    <xf numFmtId="0" fontId="78" fillId="0" borderId="0" xfId="0" quotePrefix="1" applyFont="1"/>
    <xf numFmtId="0" fontId="78" fillId="0" borderId="0" xfId="0" applyFont="1"/>
    <xf numFmtId="0" fontId="59" fillId="0" borderId="19" xfId="0" applyFont="1" applyBorder="1" applyAlignment="1">
      <alignment horizontal="center" vertical="center"/>
    </xf>
    <xf numFmtId="0" fontId="59" fillId="0" borderId="19" xfId="0" applyFont="1" applyBorder="1" applyAlignment="1">
      <alignment vertical="center"/>
    </xf>
    <xf numFmtId="0" fontId="60" fillId="0" borderId="11" xfId="0" applyFont="1" applyBorder="1"/>
    <xf numFmtId="0" fontId="60" fillId="24" borderId="11" xfId="0" applyFont="1" applyFill="1" applyBorder="1"/>
    <xf numFmtId="0" fontId="60" fillId="0" borderId="0" xfId="0" applyFont="1" applyAlignment="1">
      <alignment horizontal="center" vertical="center"/>
    </xf>
    <xf numFmtId="0" fontId="60" fillId="0" borderId="11" xfId="0" applyFont="1" applyBorder="1" applyAlignment="1">
      <alignment horizontal="center" vertical="center"/>
    </xf>
    <xf numFmtId="0" fontId="60" fillId="0" borderId="0" xfId="0" applyFont="1" applyAlignment="1">
      <alignment horizontal="center" vertical="center" wrapText="1"/>
    </xf>
    <xf numFmtId="0" fontId="60" fillId="0" borderId="11" xfId="0" applyFont="1" applyBorder="1" applyAlignment="1">
      <alignment horizontal="center" vertical="center" wrapText="1"/>
    </xf>
    <xf numFmtId="0" fontId="81" fillId="0" borderId="0" xfId="0" applyFont="1" applyAlignment="1">
      <alignment horizontal="left"/>
    </xf>
    <xf numFmtId="0" fontId="65" fillId="25" borderId="19" xfId="0" applyFont="1" applyFill="1" applyBorder="1" applyProtection="1">
      <protection locked="0"/>
    </xf>
    <xf numFmtId="0" fontId="79" fillId="0" borderId="71" xfId="0" applyFont="1" applyBorder="1" applyAlignment="1">
      <alignment horizontal="left"/>
    </xf>
    <xf numFmtId="0" fontId="80" fillId="0" borderId="71" xfId="0" applyFont="1" applyBorder="1"/>
    <xf numFmtId="0" fontId="65" fillId="0" borderId="71" xfId="0" applyFont="1" applyBorder="1"/>
    <xf numFmtId="0" fontId="60" fillId="25" borderId="19" xfId="0" applyFont="1" applyFill="1" applyBorder="1" applyProtection="1">
      <protection locked="0"/>
    </xf>
    <xf numFmtId="0" fontId="60" fillId="0" borderId="0" xfId="0" applyFont="1" applyAlignment="1">
      <alignment vertical="top" wrapText="1"/>
    </xf>
    <xf numFmtId="0" fontId="60" fillId="0" borderId="0" xfId="0" applyFont="1" applyAlignment="1" applyProtection="1">
      <alignment vertical="top" wrapText="1"/>
      <protection locked="0"/>
    </xf>
    <xf numFmtId="0" fontId="60" fillId="0" borderId="0" xfId="0" applyFont="1" applyAlignment="1" applyProtection="1">
      <alignment vertical="top"/>
      <protection locked="0"/>
    </xf>
    <xf numFmtId="14" fontId="60" fillId="25" borderId="19" xfId="0" applyNumberFormat="1" applyFont="1" applyFill="1" applyBorder="1"/>
    <xf numFmtId="0" fontId="85" fillId="0" borderId="0" xfId="4" applyFont="1" applyBorder="1" applyAlignment="1" applyProtection="1">
      <alignment vertical="top"/>
      <protection locked="0"/>
    </xf>
    <xf numFmtId="0" fontId="60" fillId="0" borderId="0" xfId="0" applyFont="1" applyAlignment="1">
      <alignment vertical="top"/>
    </xf>
    <xf numFmtId="0" fontId="87" fillId="0" borderId="0" xfId="0" applyFont="1" applyAlignment="1">
      <alignment horizontal="left" vertical="top"/>
    </xf>
    <xf numFmtId="0" fontId="85" fillId="0" borderId="0" xfId="4" applyFont="1"/>
    <xf numFmtId="0" fontId="85" fillId="0" borderId="0" xfId="4" applyFont="1" applyBorder="1" applyAlignment="1">
      <alignment horizontal="left"/>
    </xf>
    <xf numFmtId="0" fontId="73" fillId="0" borderId="0" xfId="0" applyFont="1" applyAlignment="1">
      <alignment horizontal="left" vertical="top"/>
    </xf>
    <xf numFmtId="0" fontId="66" fillId="0" borderId="0" xfId="0" applyFont="1" applyAlignment="1">
      <alignment horizontal="left" vertical="top"/>
    </xf>
    <xf numFmtId="0" fontId="60" fillId="0" borderId="0" xfId="0" applyFont="1" applyAlignment="1">
      <alignment horizontal="center" vertical="top"/>
    </xf>
    <xf numFmtId="0" fontId="59" fillId="0" borderId="0" xfId="0" applyFont="1" applyAlignment="1">
      <alignment vertical="center" wrapText="1"/>
    </xf>
    <xf numFmtId="0" fontId="88" fillId="0" borderId="0" xfId="0" applyFont="1" applyAlignment="1">
      <alignment horizontal="left" vertical="top"/>
    </xf>
    <xf numFmtId="0" fontId="88" fillId="0" borderId="0" xfId="0" applyFont="1" applyAlignment="1">
      <alignment vertical="center" wrapText="1"/>
    </xf>
    <xf numFmtId="0" fontId="58" fillId="0" borderId="0" xfId="0" applyFont="1" applyAlignment="1">
      <alignment horizontal="left" vertical="top"/>
    </xf>
    <xf numFmtId="0" fontId="58" fillId="0" borderId="0" xfId="0" applyFont="1" applyAlignment="1">
      <alignment vertical="center"/>
    </xf>
    <xf numFmtId="0" fontId="88" fillId="0" borderId="0" xfId="0" applyFont="1" applyAlignment="1">
      <alignment vertical="center"/>
    </xf>
    <xf numFmtId="0" fontId="60" fillId="0" borderId="0" xfId="0" applyFont="1" applyAlignment="1">
      <alignment vertical="center" wrapText="1"/>
    </xf>
    <xf numFmtId="0" fontId="84" fillId="26" borderId="0" xfId="0" applyFont="1" applyFill="1"/>
    <xf numFmtId="44" fontId="90" fillId="0" borderId="0" xfId="2" applyFont="1" applyFill="1" applyBorder="1" applyAlignment="1">
      <alignment horizontal="center"/>
    </xf>
    <xf numFmtId="4" fontId="84" fillId="0" borderId="0" xfId="0" applyNumberFormat="1" applyFont="1"/>
    <xf numFmtId="44" fontId="84" fillId="0" borderId="0" xfId="2" applyFont="1" applyFill="1" applyBorder="1"/>
    <xf numFmtId="166" fontId="84" fillId="0" borderId="0" xfId="0" applyNumberFormat="1" applyFont="1"/>
    <xf numFmtId="4" fontId="90" fillId="0" borderId="0" xfId="0" applyNumberFormat="1" applyFont="1"/>
    <xf numFmtId="44" fontId="90" fillId="0" borderId="0" xfId="2" applyFont="1" applyFill="1" applyBorder="1"/>
    <xf numFmtId="169" fontId="60" fillId="0" borderId="0" xfId="0" applyNumberFormat="1" applyFont="1" applyProtection="1">
      <protection locked="0"/>
    </xf>
    <xf numFmtId="0" fontId="60" fillId="0" borderId="0" xfId="0" applyFont="1" applyAlignment="1" applyProtection="1">
      <alignment horizontal="center" vertical="center"/>
      <protection locked="0"/>
    </xf>
    <xf numFmtId="0" fontId="72" fillId="0" borderId="0" xfId="0" applyFont="1" applyAlignment="1" applyProtection="1">
      <alignment horizontal="center"/>
      <protection locked="0"/>
    </xf>
    <xf numFmtId="0" fontId="59" fillId="0" borderId="0" xfId="0" applyFont="1" applyAlignment="1" applyProtection="1">
      <alignment horizontal="left" vertical="center"/>
      <protection locked="0"/>
    </xf>
    <xf numFmtId="0" fontId="59" fillId="0" borderId="0" xfId="0" applyFont="1" applyAlignment="1" applyProtection="1">
      <alignment horizontal="center" vertical="center"/>
      <protection locked="0"/>
    </xf>
    <xf numFmtId="0" fontId="72" fillId="0" borderId="0" xfId="0" applyFont="1"/>
    <xf numFmtId="4" fontId="60" fillId="0" borderId="0" xfId="0" applyNumberFormat="1" applyFont="1"/>
    <xf numFmtId="10" fontId="60" fillId="0" borderId="0" xfId="0" applyNumberFormat="1" applyFont="1"/>
    <xf numFmtId="0" fontId="74" fillId="0" borderId="0" xfId="0" applyFont="1"/>
    <xf numFmtId="0" fontId="60" fillId="25" borderId="0" xfId="0" applyFont="1" applyFill="1"/>
    <xf numFmtId="0" fontId="60" fillId="25" borderId="0" xfId="0" applyFont="1" applyFill="1" applyAlignment="1">
      <alignment horizontal="left" vertical="top"/>
    </xf>
    <xf numFmtId="0" fontId="72" fillId="0" borderId="0" xfId="0" applyFont="1" applyAlignment="1">
      <alignment horizontal="center" vertical="center"/>
    </xf>
    <xf numFmtId="0" fontId="82" fillId="0" borderId="0" xfId="0" applyFont="1" applyProtection="1">
      <protection locked="0"/>
    </xf>
    <xf numFmtId="0" fontId="82" fillId="0" borderId="0" xfId="0" applyFont="1" applyAlignment="1" applyProtection="1">
      <alignment horizontal="center"/>
      <protection locked="0"/>
    </xf>
    <xf numFmtId="0" fontId="72" fillId="0" borderId="0" xfId="0" applyFont="1" applyAlignment="1" applyProtection="1">
      <alignment vertical="top"/>
      <protection locked="0"/>
    </xf>
    <xf numFmtId="0" fontId="72" fillId="0" borderId="0" xfId="0" applyFont="1" applyAlignment="1" applyProtection="1">
      <alignment horizontal="center" vertical="center" wrapText="1"/>
      <protection locked="0"/>
    </xf>
    <xf numFmtId="0" fontId="72" fillId="0" borderId="0" xfId="0" applyFont="1" applyAlignment="1" applyProtection="1">
      <alignment horizontal="center" vertical="center"/>
      <protection locked="0"/>
    </xf>
    <xf numFmtId="44" fontId="96" fillId="0" borderId="0" xfId="2" applyFont="1" applyFill="1" applyBorder="1" applyAlignment="1" applyProtection="1">
      <alignment horizontal="center"/>
      <protection locked="0"/>
    </xf>
    <xf numFmtId="44" fontId="72" fillId="0" borderId="0" xfId="2" applyFont="1" applyFill="1" applyBorder="1" applyAlignment="1" applyProtection="1">
      <alignment horizontal="center"/>
      <protection locked="0"/>
    </xf>
    <xf numFmtId="44" fontId="82" fillId="0" borderId="0" xfId="2" applyFont="1" applyFill="1" applyBorder="1" applyAlignment="1" applyProtection="1">
      <alignment horizontal="center"/>
      <protection locked="0"/>
    </xf>
    <xf numFmtId="44" fontId="92" fillId="0" borderId="0" xfId="2" applyFont="1" applyFill="1" applyBorder="1" applyAlignment="1" applyProtection="1">
      <alignment horizontal="center"/>
      <protection locked="0"/>
    </xf>
    <xf numFmtId="44" fontId="97" fillId="0" borderId="0" xfId="2" applyFont="1" applyFill="1" applyBorder="1" applyAlignment="1" applyProtection="1">
      <alignment horizontal="center"/>
      <protection locked="0"/>
    </xf>
    <xf numFmtId="44" fontId="97" fillId="0" borderId="0" xfId="2" applyFont="1" applyFill="1" applyBorder="1" applyProtection="1">
      <protection locked="0"/>
    </xf>
    <xf numFmtId="44" fontId="82" fillId="0" borderId="0" xfId="2" applyFont="1" applyFill="1" applyBorder="1" applyProtection="1">
      <protection locked="0"/>
    </xf>
    <xf numFmtId="0" fontId="79" fillId="0" borderId="0" xfId="0" applyFont="1" applyAlignment="1" applyProtection="1">
      <alignment wrapText="1"/>
      <protection locked="0"/>
    </xf>
    <xf numFmtId="0" fontId="79" fillId="0" borderId="0" xfId="0" applyFont="1" applyProtection="1">
      <protection locked="0"/>
    </xf>
    <xf numFmtId="9" fontId="79" fillId="0" borderId="0" xfId="3" applyFont="1" applyBorder="1" applyProtection="1">
      <protection locked="0"/>
    </xf>
    <xf numFmtId="0" fontId="72" fillId="0" borderId="0" xfId="0" applyFont="1" applyAlignment="1" applyProtection="1">
      <alignment horizontal="left"/>
      <protection locked="0"/>
    </xf>
    <xf numFmtId="0" fontId="89" fillId="0" borderId="0" xfId="0" applyFont="1" applyProtection="1">
      <protection locked="0"/>
    </xf>
    <xf numFmtId="0" fontId="98" fillId="0" borderId="0" xfId="0" applyFont="1" applyProtection="1">
      <protection locked="0"/>
    </xf>
    <xf numFmtId="0" fontId="82" fillId="0" borderId="1" xfId="0" applyFont="1" applyBorder="1" applyProtection="1">
      <protection locked="0"/>
    </xf>
    <xf numFmtId="0" fontId="82" fillId="0" borderId="2" xfId="0" applyFont="1" applyBorder="1" applyProtection="1">
      <protection locked="0"/>
    </xf>
    <xf numFmtId="0" fontId="82" fillId="0" borderId="17" xfId="0" applyFont="1" applyBorder="1" applyProtection="1">
      <protection locked="0"/>
    </xf>
    <xf numFmtId="0" fontId="60" fillId="0" borderId="17" xfId="0" applyFont="1" applyBorder="1"/>
    <xf numFmtId="44" fontId="84" fillId="0" borderId="18" xfId="2" applyFont="1" applyFill="1" applyBorder="1" applyAlignment="1" applyProtection="1">
      <alignment horizontal="center"/>
      <protection locked="0"/>
    </xf>
    <xf numFmtId="0" fontId="59" fillId="29" borderId="17" xfId="0" applyFont="1" applyFill="1" applyBorder="1" applyAlignment="1">
      <alignment vertical="center"/>
    </xf>
    <xf numFmtId="0" fontId="72" fillId="30" borderId="17" xfId="0" applyFont="1" applyFill="1" applyBorder="1"/>
    <xf numFmtId="0" fontId="72" fillId="30" borderId="17" xfId="0" applyFont="1" applyFill="1" applyBorder="1" applyAlignment="1" applyProtection="1">
      <alignment horizontal="left" vertical="top"/>
      <protection locked="0"/>
    </xf>
    <xf numFmtId="0" fontId="82" fillId="0" borderId="17" xfId="0" applyFont="1" applyBorder="1" applyAlignment="1" applyProtection="1">
      <alignment vertical="top"/>
      <protection locked="0"/>
    </xf>
    <xf numFmtId="0" fontId="82" fillId="31" borderId="0" xfId="0" applyFont="1" applyFill="1" applyProtection="1">
      <protection locked="0"/>
    </xf>
    <xf numFmtId="0" fontId="82" fillId="0" borderId="0" xfId="0" applyFont="1" applyAlignment="1" applyProtection="1">
      <alignment horizontal="center" vertical="center"/>
      <protection locked="0"/>
    </xf>
    <xf numFmtId="0" fontId="82" fillId="30" borderId="0" xfId="0" applyFont="1" applyFill="1" applyAlignment="1" applyProtection="1">
      <alignment horizontal="center" vertical="center" wrapText="1"/>
      <protection locked="0"/>
    </xf>
    <xf numFmtId="0" fontId="82" fillId="30" borderId="0" xfId="0" applyFont="1" applyFill="1" applyAlignment="1" applyProtection="1">
      <alignment horizontal="center" vertical="center"/>
      <protection locked="0"/>
    </xf>
    <xf numFmtId="0" fontId="82" fillId="0" borderId="0" xfId="0" applyFont="1" applyAlignment="1" applyProtection="1">
      <alignment horizontal="left"/>
      <protection locked="0"/>
    </xf>
    <xf numFmtId="44" fontId="82" fillId="0" borderId="0" xfId="2" applyFont="1" applyFill="1" applyBorder="1" applyAlignment="1" applyProtection="1">
      <alignment horizontal="left"/>
      <protection locked="0"/>
    </xf>
    <xf numFmtId="8" fontId="82" fillId="0" borderId="0" xfId="0" applyNumberFormat="1" applyFont="1" applyProtection="1">
      <protection locked="0"/>
    </xf>
    <xf numFmtId="8" fontId="89" fillId="0" borderId="0" xfId="0" applyNumberFormat="1" applyFont="1" applyProtection="1">
      <protection locked="0"/>
    </xf>
    <xf numFmtId="8" fontId="79" fillId="0" borderId="0" xfId="0" applyNumberFormat="1" applyFont="1" applyProtection="1">
      <protection locked="0"/>
    </xf>
    <xf numFmtId="10" fontId="82" fillId="0" borderId="0" xfId="3" applyNumberFormat="1" applyFont="1" applyProtection="1">
      <protection locked="0"/>
    </xf>
    <xf numFmtId="0" fontId="73" fillId="0" borderId="0" xfId="0" applyFont="1" applyProtection="1">
      <protection locked="0"/>
    </xf>
    <xf numFmtId="0" fontId="72" fillId="29" borderId="17" xfId="0" applyFont="1" applyFill="1" applyBorder="1" applyProtection="1">
      <protection locked="0"/>
    </xf>
    <xf numFmtId="10" fontId="46" fillId="19" borderId="68" xfId="0" applyNumberFormat="1" applyFont="1" applyFill="1" applyBorder="1"/>
    <xf numFmtId="0" fontId="3" fillId="3" borderId="68" xfId="5" applyFont="1" applyFill="1" applyBorder="1" applyAlignment="1" applyProtection="1">
      <alignment horizontal="left" vertical="top"/>
      <protection locked="0"/>
    </xf>
    <xf numFmtId="0" fontId="3" fillId="3" borderId="68" xfId="5" applyFont="1" applyFill="1" applyBorder="1" applyAlignment="1" applyProtection="1">
      <alignment horizontal="left"/>
      <protection locked="0"/>
    </xf>
    <xf numFmtId="0" fontId="10" fillId="7" borderId="68" xfId="5" applyFont="1" applyFill="1" applyBorder="1" applyProtection="1">
      <protection locked="0"/>
    </xf>
    <xf numFmtId="0" fontId="0" fillId="0" borderId="71" xfId="0" applyBorder="1"/>
    <xf numFmtId="4" fontId="7" fillId="0" borderId="71" xfId="0" applyNumberFormat="1" applyFont="1" applyBorder="1" applyAlignment="1" applyProtection="1">
      <alignment vertical="center"/>
      <protection locked="0"/>
    </xf>
    <xf numFmtId="0" fontId="7" fillId="0" borderId="71" xfId="0" applyFont="1" applyBorder="1" applyAlignment="1" applyProtection="1">
      <alignment horizontal="center" vertical="center" wrapText="1"/>
      <protection locked="0"/>
    </xf>
    <xf numFmtId="0" fontId="0" fillId="0" borderId="71" xfId="0" applyBorder="1" applyAlignment="1" applyProtection="1">
      <alignment vertical="center"/>
      <protection locked="0"/>
    </xf>
    <xf numFmtId="0" fontId="9" fillId="6" borderId="69" xfId="0" applyFont="1" applyFill="1" applyBorder="1"/>
    <xf numFmtId="0" fontId="0" fillId="6" borderId="69" xfId="0" applyFill="1" applyBorder="1"/>
    <xf numFmtId="0" fontId="9" fillId="6" borderId="71" xfId="0" applyFont="1" applyFill="1" applyBorder="1"/>
    <xf numFmtId="0" fontId="0" fillId="6" borderId="71" xfId="0" applyFill="1" applyBorder="1"/>
    <xf numFmtId="169" fontId="82" fillId="0" borderId="0" xfId="0" applyNumberFormat="1" applyFont="1" applyProtection="1">
      <protection locked="0"/>
    </xf>
    <xf numFmtId="0" fontId="82" fillId="0" borderId="71" xfId="0" applyFont="1" applyBorder="1" applyProtection="1">
      <protection locked="0"/>
    </xf>
    <xf numFmtId="0" fontId="99" fillId="0" borderId="0" xfId="0" applyFont="1" applyAlignment="1">
      <alignment vertical="center"/>
    </xf>
    <xf numFmtId="9" fontId="60" fillId="0" borderId="0" xfId="3" applyFont="1"/>
    <xf numFmtId="10" fontId="60" fillId="0" borderId="0" xfId="3" applyNumberFormat="1" applyFont="1"/>
    <xf numFmtId="167" fontId="60" fillId="0" borderId="0" xfId="0" applyNumberFormat="1" applyFont="1"/>
    <xf numFmtId="4" fontId="103" fillId="0" borderId="0" xfId="3" applyNumberFormat="1" applyFont="1" applyFill="1" applyBorder="1" applyAlignment="1" applyProtection="1">
      <alignment vertical="center"/>
    </xf>
    <xf numFmtId="0" fontId="72" fillId="0" borderId="0" xfId="0" applyFont="1" applyAlignment="1">
      <alignment horizontal="center"/>
    </xf>
    <xf numFmtId="4" fontId="84" fillId="0" borderId="0" xfId="0" applyNumberFormat="1" applyFont="1" applyAlignment="1">
      <alignment vertical="center"/>
    </xf>
    <xf numFmtId="0" fontId="60" fillId="0" borderId="24" xfId="0" applyFont="1" applyBorder="1"/>
    <xf numFmtId="0" fontId="89" fillId="0" borderId="19" xfId="0" applyFont="1" applyBorder="1"/>
    <xf numFmtId="0" fontId="60" fillId="0" borderId="0" xfId="0" applyFont="1" applyAlignment="1">
      <alignment horizontal="center"/>
    </xf>
    <xf numFmtId="0" fontId="58" fillId="0" borderId="0" xfId="0" applyFont="1"/>
    <xf numFmtId="10" fontId="58" fillId="0" borderId="0" xfId="0" applyNumberFormat="1" applyFont="1"/>
    <xf numFmtId="44" fontId="60" fillId="25" borderId="19" xfId="2" applyFont="1" applyFill="1" applyBorder="1" applyAlignment="1">
      <alignment horizontal="left"/>
    </xf>
    <xf numFmtId="0" fontId="89" fillId="0" borderId="71" xfId="0" applyFont="1" applyBorder="1" applyProtection="1">
      <protection locked="0"/>
    </xf>
    <xf numFmtId="8" fontId="89" fillId="0" borderId="71" xfId="0" applyNumberFormat="1" applyFont="1" applyBorder="1" applyProtection="1">
      <protection locked="0"/>
    </xf>
    <xf numFmtId="0" fontId="98" fillId="0" borderId="71" xfId="0" applyFont="1" applyBorder="1" applyProtection="1">
      <protection locked="0"/>
    </xf>
    <xf numFmtId="0" fontId="79" fillId="0" borderId="0" xfId="0" applyFont="1" applyAlignment="1">
      <alignment vertical="center" wrapText="1"/>
    </xf>
    <xf numFmtId="0" fontId="79" fillId="0" borderId="19" xfId="0" applyFont="1" applyBorder="1" applyAlignment="1">
      <alignment vertical="center" wrapText="1"/>
    </xf>
    <xf numFmtId="3" fontId="90" fillId="0" borderId="0" xfId="0" applyNumberFormat="1" applyFont="1" applyAlignment="1">
      <alignment horizontal="center" vertical="center"/>
    </xf>
    <xf numFmtId="4" fontId="84" fillId="0" borderId="0" xfId="0" applyNumberFormat="1" applyFont="1" applyAlignment="1">
      <alignment horizontal="left" vertical="center"/>
    </xf>
    <xf numFmtId="2" fontId="84" fillId="0" borderId="0" xfId="0" applyNumberFormat="1" applyFont="1" applyAlignment="1">
      <alignment horizontal="left" vertical="center" wrapText="1"/>
    </xf>
    <xf numFmtId="44" fontId="72" fillId="0" borderId="0" xfId="0" applyNumberFormat="1" applyFont="1" applyProtection="1">
      <protection locked="0"/>
    </xf>
    <xf numFmtId="0" fontId="63" fillId="0" borderId="0" xfId="0" applyFont="1" applyAlignment="1" applyProtection="1">
      <alignment horizontal="left" vertical="top" wrapText="1"/>
      <protection locked="0"/>
    </xf>
    <xf numFmtId="0" fontId="65" fillId="0" borderId="0" xfId="0" applyFont="1" applyAlignment="1" applyProtection="1">
      <alignment horizontal="left" vertical="top" wrapText="1"/>
      <protection locked="0"/>
    </xf>
    <xf numFmtId="0" fontId="63" fillId="0" borderId="0" xfId="0" applyFont="1" applyAlignment="1" applyProtection="1">
      <alignment horizontal="center" wrapText="1"/>
      <protection locked="0"/>
    </xf>
    <xf numFmtId="8" fontId="63" fillId="0" borderId="0" xfId="0" applyNumberFormat="1" applyFont="1" applyAlignment="1" applyProtection="1">
      <alignment horizontal="center" wrapText="1"/>
      <protection locked="0"/>
    </xf>
    <xf numFmtId="44" fontId="60" fillId="35" borderId="19" xfId="2" applyFont="1" applyFill="1" applyBorder="1" applyProtection="1">
      <protection locked="0"/>
    </xf>
    <xf numFmtId="44" fontId="60" fillId="34" borderId="19" xfId="2" applyFont="1" applyFill="1" applyBorder="1" applyProtection="1">
      <protection locked="0"/>
    </xf>
    <xf numFmtId="0" fontId="105" fillId="36" borderId="0" xfId="0" applyFont="1" applyFill="1" applyAlignment="1" applyProtection="1">
      <alignment horizontal="left" wrapText="1"/>
      <protection locked="0"/>
    </xf>
    <xf numFmtId="44" fontId="105" fillId="36" borderId="19" xfId="2" applyFont="1" applyFill="1" applyBorder="1" applyAlignment="1" applyProtection="1">
      <alignment horizontal="left" wrapText="1"/>
      <protection locked="0"/>
    </xf>
    <xf numFmtId="44" fontId="84" fillId="34" borderId="0" xfId="2" applyFont="1" applyFill="1" applyBorder="1" applyAlignment="1">
      <alignment horizontal="center" vertical="center"/>
    </xf>
    <xf numFmtId="0" fontId="59" fillId="0" borderId="0" xfId="12" applyFont="1" applyFill="1" applyBorder="1" applyProtection="1">
      <protection locked="0"/>
    </xf>
    <xf numFmtId="44" fontId="60" fillId="0" borderId="0" xfId="12" applyNumberFormat="1" applyFont="1" applyFill="1" applyBorder="1"/>
    <xf numFmtId="8" fontId="60" fillId="0" borderId="0" xfId="12" applyNumberFormat="1" applyFont="1" applyFill="1" applyBorder="1"/>
    <xf numFmtId="0" fontId="59" fillId="0" borderId="0" xfId="12" applyFont="1" applyFill="1" applyBorder="1"/>
    <xf numFmtId="0" fontId="59" fillId="0" borderId="0" xfId="12" applyFont="1" applyFill="1" applyBorder="1" applyAlignment="1" applyProtection="1">
      <alignment horizontal="center"/>
      <protection locked="0"/>
    </xf>
    <xf numFmtId="0" fontId="59" fillId="0" borderId="0" xfId="12" applyFont="1" applyFill="1" applyBorder="1" applyAlignment="1">
      <alignment horizontal="center"/>
    </xf>
    <xf numFmtId="44" fontId="60" fillId="0" borderId="0" xfId="2" applyFont="1" applyFill="1" applyBorder="1"/>
    <xf numFmtId="0" fontId="82" fillId="0" borderId="19" xfId="0" applyFont="1" applyBorder="1" applyProtection="1">
      <protection locked="0"/>
    </xf>
    <xf numFmtId="0" fontId="105" fillId="0" borderId="0" xfId="0" applyFont="1" applyAlignment="1" applyProtection="1">
      <alignment horizontal="left" wrapText="1"/>
      <protection locked="0"/>
    </xf>
    <xf numFmtId="44" fontId="105" fillId="0" borderId="0" xfId="2" applyFont="1" applyFill="1" applyBorder="1" applyAlignment="1" applyProtection="1">
      <alignment horizontal="left" wrapText="1"/>
      <protection locked="0"/>
    </xf>
    <xf numFmtId="44" fontId="108" fillId="0" borderId="19" xfId="2" applyFont="1" applyFill="1" applyBorder="1" applyAlignment="1" applyProtection="1">
      <alignment horizontal="left" wrapText="1"/>
      <protection locked="0"/>
    </xf>
    <xf numFmtId="44" fontId="63" fillId="0" borderId="0" xfId="2" applyFont="1" applyFill="1" applyBorder="1" applyAlignment="1" applyProtection="1">
      <alignment horizontal="left" wrapText="1"/>
      <protection locked="0"/>
    </xf>
    <xf numFmtId="44" fontId="63" fillId="0" borderId="0" xfId="2" applyFont="1" applyFill="1" applyBorder="1" applyAlignment="1" applyProtection="1">
      <alignment horizontal="center" wrapText="1"/>
      <protection locked="0"/>
    </xf>
    <xf numFmtId="44" fontId="65" fillId="0" borderId="0" xfId="2" applyFont="1" applyFill="1" applyBorder="1" applyAlignment="1" applyProtection="1">
      <alignment horizontal="center" wrapText="1"/>
      <protection locked="0"/>
    </xf>
    <xf numFmtId="0" fontId="60" fillId="0" borderId="0" xfId="11" applyFont="1" applyFill="1" applyBorder="1" applyProtection="1">
      <protection locked="0"/>
    </xf>
    <xf numFmtId="44" fontId="60" fillId="0" borderId="0" xfId="11" applyNumberFormat="1" applyFont="1" applyFill="1" applyBorder="1" applyProtection="1">
      <protection locked="0"/>
    </xf>
    <xf numFmtId="0" fontId="59" fillId="0" borderId="0" xfId="0" applyFont="1" applyAlignment="1" applyProtection="1">
      <alignment horizontal="center"/>
      <protection locked="0"/>
    </xf>
    <xf numFmtId="10" fontId="86" fillId="0" borderId="19" xfId="3" applyNumberFormat="1" applyFont="1" applyBorder="1" applyProtection="1">
      <protection locked="0"/>
    </xf>
    <xf numFmtId="169" fontId="86" fillId="0" borderId="19" xfId="0" applyNumberFormat="1" applyFont="1" applyBorder="1" applyProtection="1">
      <protection locked="0"/>
    </xf>
    <xf numFmtId="0" fontId="86" fillId="0" borderId="19" xfId="0" applyFont="1" applyBorder="1" applyProtection="1">
      <protection locked="0"/>
    </xf>
    <xf numFmtId="0" fontId="86" fillId="0" borderId="19" xfId="0" applyFont="1" applyBorder="1"/>
    <xf numFmtId="10" fontId="59" fillId="0" borderId="0" xfId="0" applyNumberFormat="1" applyFont="1" applyAlignment="1">
      <alignment horizontal="center"/>
    </xf>
    <xf numFmtId="9" fontId="60" fillId="0" borderId="0" xfId="3" applyFont="1" applyFill="1" applyBorder="1" applyAlignment="1">
      <alignment horizontal="center" vertical="center"/>
    </xf>
    <xf numFmtId="44" fontId="60" fillId="0" borderId="0" xfId="2" applyFont="1" applyFill="1"/>
    <xf numFmtId="8" fontId="82" fillId="31" borderId="0" xfId="0" applyNumberFormat="1" applyFont="1" applyFill="1" applyProtection="1">
      <protection locked="0"/>
    </xf>
    <xf numFmtId="0" fontId="82" fillId="31" borderId="19" xfId="0" applyFont="1" applyFill="1" applyBorder="1"/>
    <xf numFmtId="8" fontId="82" fillId="31" borderId="19" xfId="0" applyNumberFormat="1" applyFont="1" applyFill="1" applyBorder="1"/>
    <xf numFmtId="0" fontId="82" fillId="31" borderId="0" xfId="0" applyFont="1" applyFill="1"/>
    <xf numFmtId="0" fontId="89" fillId="31" borderId="0" xfId="0" applyFont="1" applyFill="1" applyAlignment="1">
      <alignment horizontal="left" vertical="center"/>
    </xf>
    <xf numFmtId="8" fontId="82" fillId="31" borderId="0" xfId="0" applyNumberFormat="1" applyFont="1" applyFill="1"/>
    <xf numFmtId="0" fontId="82" fillId="31" borderId="0" xfId="0" applyFont="1" applyFill="1" applyAlignment="1">
      <alignment horizontal="left" vertical="top" wrapText="1"/>
    </xf>
    <xf numFmtId="0" fontId="82" fillId="31" borderId="0" xfId="0" applyFont="1" applyFill="1" applyAlignment="1">
      <alignment horizontal="center"/>
    </xf>
    <xf numFmtId="0" fontId="82" fillId="31" borderId="0" xfId="0" applyFont="1" applyFill="1" applyAlignment="1">
      <alignment horizontal="left" vertical="top"/>
    </xf>
    <xf numFmtId="8" fontId="82" fillId="31" borderId="0" xfId="0" applyNumberFormat="1" applyFont="1" applyFill="1" applyAlignment="1">
      <alignment horizontal="left" vertical="top" wrapText="1"/>
    </xf>
    <xf numFmtId="0" fontId="84" fillId="31" borderId="0" xfId="0" applyFont="1" applyFill="1" applyAlignment="1">
      <alignment horizontal="left" vertical="top"/>
    </xf>
    <xf numFmtId="0" fontId="72" fillId="31" borderId="0" xfId="0" applyFont="1" applyFill="1" applyAlignment="1">
      <alignment horizontal="left" vertical="top"/>
    </xf>
    <xf numFmtId="0" fontId="82" fillId="31" borderId="0" xfId="0" applyFont="1" applyFill="1" applyAlignment="1">
      <alignment vertical="top" wrapText="1"/>
    </xf>
    <xf numFmtId="0" fontId="94" fillId="31" borderId="0" xfId="0" applyFont="1" applyFill="1" applyAlignment="1">
      <alignment vertical="top" wrapText="1"/>
    </xf>
    <xf numFmtId="8" fontId="82" fillId="31" borderId="0" xfId="0" applyNumberFormat="1" applyFont="1" applyFill="1" applyAlignment="1">
      <alignment vertical="top" wrapText="1"/>
    </xf>
    <xf numFmtId="0" fontId="84" fillId="31" borderId="0" xfId="0" applyFont="1" applyFill="1" applyAlignment="1">
      <alignment vertical="top"/>
    </xf>
    <xf numFmtId="0" fontId="82" fillId="31" borderId="0" xfId="0" applyFont="1" applyFill="1" applyAlignment="1">
      <alignment horizontal="left" wrapText="1"/>
    </xf>
    <xf numFmtId="8" fontId="82" fillId="31" borderId="0" xfId="0" applyNumberFormat="1" applyFont="1" applyFill="1" applyAlignment="1">
      <alignment horizontal="left" wrapText="1"/>
    </xf>
    <xf numFmtId="0" fontId="82" fillId="31" borderId="19" xfId="0" applyFont="1" applyFill="1" applyBorder="1" applyAlignment="1">
      <alignment horizontal="left" vertical="top" wrapText="1"/>
    </xf>
    <xf numFmtId="8" fontId="82" fillId="31" borderId="19" xfId="0" applyNumberFormat="1" applyFont="1" applyFill="1" applyBorder="1" applyAlignment="1">
      <alignment horizontal="left" vertical="top" wrapText="1"/>
    </xf>
    <xf numFmtId="0" fontId="72" fillId="31" borderId="0" xfId="0" applyFont="1" applyFill="1" applyAlignment="1">
      <alignment horizontal="left" vertical="top" wrapText="1"/>
    </xf>
    <xf numFmtId="8" fontId="72" fillId="31" borderId="0" xfId="0" applyNumberFormat="1" applyFont="1" applyFill="1" applyAlignment="1">
      <alignment horizontal="left" vertical="top" wrapText="1"/>
    </xf>
    <xf numFmtId="0" fontId="82" fillId="31" borderId="0" xfId="0" applyFont="1" applyFill="1" applyAlignment="1">
      <alignment vertical="top"/>
    </xf>
    <xf numFmtId="8" fontId="82" fillId="31" borderId="0" xfId="0" applyNumberFormat="1" applyFont="1" applyFill="1" applyAlignment="1">
      <alignment vertical="top"/>
    </xf>
    <xf numFmtId="0" fontId="74" fillId="31" borderId="0" xfId="0" applyFont="1" applyFill="1" applyAlignment="1" applyProtection="1">
      <alignment horizontal="right"/>
      <protection locked="0"/>
    </xf>
    <xf numFmtId="0" fontId="72" fillId="31" borderId="0" xfId="0" applyFont="1" applyFill="1" applyProtection="1">
      <protection locked="0"/>
    </xf>
    <xf numFmtId="8" fontId="72" fillId="31" borderId="0" xfId="0" applyNumberFormat="1" applyFont="1" applyFill="1" applyProtection="1">
      <protection locked="0"/>
    </xf>
    <xf numFmtId="0" fontId="74" fillId="31" borderId="0" xfId="0" applyFont="1" applyFill="1" applyAlignment="1" applyProtection="1">
      <alignment horizontal="center"/>
      <protection locked="0"/>
    </xf>
    <xf numFmtId="0" fontId="89" fillId="31" borderId="0" xfId="0" applyFont="1" applyFill="1" applyProtection="1">
      <protection locked="0"/>
    </xf>
    <xf numFmtId="8" fontId="89" fillId="31" borderId="0" xfId="0" applyNumberFormat="1" applyFont="1" applyFill="1" applyProtection="1">
      <protection locked="0"/>
    </xf>
    <xf numFmtId="0" fontId="98" fillId="31" borderId="0" xfId="0" applyFont="1" applyFill="1" applyProtection="1">
      <protection locked="0"/>
    </xf>
    <xf numFmtId="0" fontId="74" fillId="25" borderId="19" xfId="0" applyFont="1" applyFill="1" applyBorder="1" applyAlignment="1" applyProtection="1">
      <alignment horizontal="center"/>
      <protection locked="0"/>
    </xf>
    <xf numFmtId="1" fontId="60" fillId="25" borderId="0" xfId="2" applyNumberFormat="1" applyFont="1" applyFill="1" applyBorder="1" applyAlignment="1">
      <alignment horizontal="left" vertical="center"/>
    </xf>
    <xf numFmtId="1" fontId="59" fillId="18" borderId="0" xfId="0" applyNumberFormat="1" applyFont="1" applyFill="1" applyAlignment="1">
      <alignment vertical="center"/>
    </xf>
    <xf numFmtId="3" fontId="60" fillId="25" borderId="19" xfId="0" applyNumberFormat="1" applyFont="1" applyFill="1" applyBorder="1"/>
    <xf numFmtId="0" fontId="6" fillId="25" borderId="19" xfId="4" applyFill="1" applyBorder="1"/>
    <xf numFmtId="0" fontId="60" fillId="0" borderId="30" xfId="0" applyFont="1" applyBorder="1"/>
    <xf numFmtId="0" fontId="66" fillId="0" borderId="29" xfId="0" applyFont="1" applyBorder="1"/>
    <xf numFmtId="8" fontId="82" fillId="0" borderId="19" xfId="0" applyNumberFormat="1" applyFont="1" applyBorder="1" applyProtection="1">
      <protection locked="0"/>
    </xf>
    <xf numFmtId="0" fontId="60" fillId="7" borderId="31" xfId="0" applyFont="1" applyFill="1" applyBorder="1" applyAlignment="1">
      <alignment vertical="top" wrapText="1"/>
    </xf>
    <xf numFmtId="0" fontId="60" fillId="7" borderId="0" xfId="0" applyFont="1" applyFill="1" applyAlignment="1">
      <alignment vertical="top"/>
    </xf>
    <xf numFmtId="0" fontId="60" fillId="7" borderId="11" xfId="0" applyFont="1" applyFill="1" applyBorder="1" applyAlignment="1">
      <alignment vertical="top"/>
    </xf>
    <xf numFmtId="0" fontId="60" fillId="23" borderId="0" xfId="0" applyFont="1" applyFill="1" applyAlignment="1">
      <alignment vertical="top"/>
    </xf>
    <xf numFmtId="0" fontId="60" fillId="23" borderId="11" xfId="0" applyFont="1" applyFill="1" applyBorder="1" applyAlignment="1">
      <alignment vertical="top"/>
    </xf>
    <xf numFmtId="0" fontId="60" fillId="23" borderId="31" xfId="0" applyFont="1" applyFill="1" applyBorder="1" applyAlignment="1">
      <alignment vertical="top" wrapText="1"/>
    </xf>
    <xf numFmtId="0" fontId="60" fillId="23" borderId="19" xfId="0" applyFont="1" applyFill="1" applyBorder="1" applyAlignment="1">
      <alignment vertical="top" wrapText="1"/>
    </xf>
    <xf numFmtId="0" fontId="60" fillId="23" borderId="7" xfId="0" applyFont="1" applyFill="1" applyBorder="1" applyAlignment="1">
      <alignment vertical="top" wrapText="1"/>
    </xf>
    <xf numFmtId="0" fontId="60" fillId="23" borderId="32" xfId="0" applyFont="1" applyFill="1" applyBorder="1" applyAlignment="1">
      <alignment horizontal="left" vertical="top" wrapText="1"/>
    </xf>
    <xf numFmtId="0" fontId="60" fillId="0" borderId="24" xfId="0" applyFont="1" applyBorder="1" applyAlignment="1">
      <alignment vertical="top"/>
    </xf>
    <xf numFmtId="0" fontId="99" fillId="25" borderId="0" xfId="0" applyFont="1" applyFill="1" applyAlignment="1">
      <alignment vertical="center"/>
    </xf>
    <xf numFmtId="0" fontId="60" fillId="25" borderId="0" xfId="0" applyFont="1" applyFill="1" applyAlignment="1">
      <alignment horizontal="left" vertical="top" wrapText="1"/>
    </xf>
    <xf numFmtId="0" fontId="66" fillId="0" borderId="0" xfId="0" applyFont="1" applyAlignment="1">
      <alignment vertical="center"/>
    </xf>
    <xf numFmtId="8" fontId="60" fillId="35" borderId="0" xfId="0" applyNumberFormat="1" applyFont="1" applyFill="1" applyProtection="1">
      <protection locked="0"/>
    </xf>
    <xf numFmtId="10" fontId="60" fillId="0" borderId="0" xfId="3" applyNumberFormat="1" applyFont="1" applyProtection="1">
      <protection locked="0"/>
    </xf>
    <xf numFmtId="0" fontId="43" fillId="37" borderId="10" xfId="0" applyFont="1" applyFill="1" applyBorder="1" applyAlignment="1">
      <alignment horizontal="right" vertical="center"/>
    </xf>
    <xf numFmtId="0" fontId="43" fillId="0" borderId="10" xfId="0" applyFont="1" applyBorder="1" applyAlignment="1">
      <alignment horizontal="left" vertical="center"/>
    </xf>
    <xf numFmtId="49" fontId="43" fillId="0" borderId="10" xfId="0" applyNumberFormat="1" applyFont="1" applyBorder="1" applyAlignment="1">
      <alignment horizontal="left" vertical="center"/>
    </xf>
    <xf numFmtId="0" fontId="43" fillId="37" borderId="14" xfId="0" applyFont="1" applyFill="1" applyBorder="1" applyAlignment="1">
      <alignment horizontal="right" vertical="center"/>
    </xf>
    <xf numFmtId="0" fontId="60" fillId="0" borderId="19" xfId="0" applyFont="1" applyBorder="1" applyAlignment="1">
      <alignment horizontal="right"/>
    </xf>
    <xf numFmtId="0" fontId="87" fillId="0" borderId="19" xfId="0" applyFont="1" applyBorder="1" applyAlignment="1">
      <alignment horizontal="right" wrapText="1"/>
    </xf>
    <xf numFmtId="0" fontId="60" fillId="0" borderId="69" xfId="0" applyFont="1" applyBorder="1" applyAlignment="1">
      <alignment horizontal="right"/>
    </xf>
    <xf numFmtId="0" fontId="60" fillId="25" borderId="69" xfId="0" applyFont="1" applyFill="1" applyBorder="1"/>
    <xf numFmtId="44" fontId="60" fillId="25" borderId="69" xfId="0" applyNumberFormat="1" applyFont="1" applyFill="1" applyBorder="1"/>
    <xf numFmtId="0" fontId="115" fillId="0" borderId="0" xfId="0" applyFont="1" applyAlignment="1">
      <alignment horizontal="center" vertical="center"/>
    </xf>
    <xf numFmtId="44" fontId="60" fillId="25" borderId="69" xfId="0" applyNumberFormat="1" applyFont="1" applyFill="1" applyBorder="1" applyAlignment="1">
      <alignment horizontal="center"/>
    </xf>
    <xf numFmtId="4" fontId="60" fillId="25" borderId="69" xfId="0" applyNumberFormat="1" applyFont="1" applyFill="1" applyBorder="1" applyAlignment="1">
      <alignment horizontal="center"/>
    </xf>
    <xf numFmtId="44" fontId="60" fillId="25" borderId="69" xfId="2" applyFont="1" applyFill="1" applyBorder="1" applyAlignment="1">
      <alignment horizontal="left"/>
    </xf>
    <xf numFmtId="14" fontId="60" fillId="25" borderId="69" xfId="0" applyNumberFormat="1" applyFont="1" applyFill="1" applyBorder="1"/>
    <xf numFmtId="0" fontId="43" fillId="37" borderId="75" xfId="0" applyFont="1" applyFill="1" applyBorder="1" applyAlignment="1">
      <alignment horizontal="center" vertical="center"/>
    </xf>
    <xf numFmtId="0" fontId="43" fillId="0" borderId="0" xfId="0" applyFont="1" applyAlignment="1">
      <alignment horizontal="right" vertical="center"/>
    </xf>
    <xf numFmtId="14" fontId="43" fillId="0" borderId="0" xfId="0" applyNumberFormat="1" applyFont="1" applyAlignment="1">
      <alignment horizontal="left" vertical="center"/>
    </xf>
    <xf numFmtId="49" fontId="43" fillId="0" borderId="0" xfId="0" applyNumberFormat="1" applyFont="1" applyAlignment="1">
      <alignment horizontal="left" vertical="center"/>
    </xf>
    <xf numFmtId="0" fontId="60" fillId="0" borderId="24" xfId="0" applyFont="1" applyBorder="1" applyAlignment="1">
      <alignment horizontal="right"/>
    </xf>
    <xf numFmtId="44" fontId="60" fillId="0" borderId="24" xfId="0" applyNumberFormat="1" applyFont="1" applyBorder="1"/>
    <xf numFmtId="44" fontId="60" fillId="0" borderId="0" xfId="0" applyNumberFormat="1" applyFont="1"/>
    <xf numFmtId="9" fontId="60" fillId="0" borderId="11" xfId="3" applyFont="1" applyFill="1" applyBorder="1"/>
    <xf numFmtId="0" fontId="116" fillId="38" borderId="71" xfId="0" applyFont="1" applyFill="1" applyBorder="1" applyAlignment="1">
      <alignment vertical="center"/>
    </xf>
    <xf numFmtId="0" fontId="60" fillId="0" borderId="76" xfId="0" applyFont="1" applyBorder="1" applyAlignment="1">
      <alignment horizontal="left" vertical="center"/>
    </xf>
    <xf numFmtId="0" fontId="60" fillId="18" borderId="76" xfId="0" applyFont="1" applyFill="1" applyBorder="1" applyAlignment="1">
      <alignment vertical="center"/>
    </xf>
    <xf numFmtId="0" fontId="60" fillId="0" borderId="77" xfId="0" applyFont="1" applyBorder="1" applyAlignment="1">
      <alignment horizontal="left" vertical="center" wrapText="1"/>
    </xf>
    <xf numFmtId="0" fontId="60" fillId="0" borderId="79" xfId="0" applyFont="1" applyBorder="1" applyAlignment="1">
      <alignment horizontal="left" vertical="center" wrapText="1"/>
    </xf>
    <xf numFmtId="9" fontId="60" fillId="25" borderId="76" xfId="0" applyNumberFormat="1" applyFont="1" applyFill="1" applyBorder="1" applyAlignment="1">
      <alignment horizontal="center" vertical="center"/>
    </xf>
    <xf numFmtId="10" fontId="60" fillId="25" borderId="76" xfId="3" applyNumberFormat="1" applyFont="1" applyFill="1" applyBorder="1" applyAlignment="1" applyProtection="1">
      <alignment vertical="center"/>
      <protection locked="0"/>
    </xf>
    <xf numFmtId="0" fontId="60" fillId="25" borderId="76" xfId="0" applyFont="1" applyFill="1" applyBorder="1" applyAlignment="1">
      <alignment vertical="center"/>
    </xf>
    <xf numFmtId="0" fontId="59" fillId="0" borderId="76" xfId="0" applyFont="1" applyBorder="1" applyAlignment="1">
      <alignment vertical="center"/>
    </xf>
    <xf numFmtId="44" fontId="60" fillId="25" borderId="76" xfId="0" applyNumberFormat="1" applyFont="1" applyFill="1" applyBorder="1" applyAlignment="1">
      <alignment horizontal="center" vertical="center"/>
    </xf>
    <xf numFmtId="44" fontId="60" fillId="18" borderId="76" xfId="0" applyNumberFormat="1" applyFont="1" applyFill="1" applyBorder="1" applyAlignment="1">
      <alignment vertical="center"/>
    </xf>
    <xf numFmtId="0" fontId="73" fillId="0" borderId="0" xfId="0" applyFont="1" applyAlignment="1">
      <alignment vertical="center"/>
    </xf>
    <xf numFmtId="0" fontId="119" fillId="25" borderId="76" xfId="0" applyFont="1" applyFill="1" applyBorder="1" applyAlignment="1">
      <alignment horizontal="right" vertical="center"/>
    </xf>
    <xf numFmtId="0" fontId="119" fillId="25" borderId="78" xfId="0" applyFont="1" applyFill="1" applyBorder="1" applyAlignment="1">
      <alignment horizontal="right" vertical="center"/>
    </xf>
    <xf numFmtId="0" fontId="73" fillId="38" borderId="71" xfId="0" applyFont="1" applyFill="1" applyBorder="1" applyAlignment="1">
      <alignment vertical="center"/>
    </xf>
    <xf numFmtId="0" fontId="73" fillId="38" borderId="0" xfId="0" applyFont="1" applyFill="1" applyAlignment="1">
      <alignment vertical="center"/>
    </xf>
    <xf numFmtId="44" fontId="60" fillId="25" borderId="19" xfId="2" applyFont="1" applyFill="1" applyBorder="1" applyAlignment="1">
      <alignment horizontal="center"/>
    </xf>
    <xf numFmtId="9" fontId="60" fillId="0" borderId="0" xfId="0" applyNumberFormat="1" applyFont="1"/>
    <xf numFmtId="0" fontId="60" fillId="0" borderId="76" xfId="0" applyFont="1" applyBorder="1" applyAlignment="1">
      <alignment horizontal="right"/>
    </xf>
    <xf numFmtId="0" fontId="60" fillId="0" borderId="78" xfId="0" applyFont="1" applyBorder="1" applyAlignment="1">
      <alignment horizontal="right"/>
    </xf>
    <xf numFmtId="0" fontId="0" fillId="0" borderId="78" xfId="0" applyBorder="1"/>
    <xf numFmtId="0" fontId="60" fillId="0" borderId="78" xfId="0" applyFont="1" applyBorder="1" applyAlignment="1">
      <alignment horizontal="right" vertical="center"/>
    </xf>
    <xf numFmtId="0" fontId="60" fillId="0" borderId="76" xfId="0" applyFont="1" applyBorder="1"/>
    <xf numFmtId="0" fontId="65" fillId="25" borderId="76" xfId="0" applyFont="1" applyFill="1" applyBorder="1" applyAlignment="1">
      <alignment horizontal="left"/>
    </xf>
    <xf numFmtId="0" fontId="59" fillId="0" borderId="78" xfId="0" applyFont="1" applyBorder="1" applyAlignment="1">
      <alignment horizontal="right"/>
    </xf>
    <xf numFmtId="0" fontId="105" fillId="28" borderId="2" xfId="0" applyFont="1" applyFill="1" applyBorder="1" applyAlignment="1">
      <alignment horizontal="center" vertical="center"/>
    </xf>
    <xf numFmtId="10" fontId="105" fillId="28" borderId="2" xfId="3" applyNumberFormat="1" applyFont="1" applyFill="1" applyBorder="1" applyAlignment="1">
      <alignment horizontal="center" vertical="center"/>
    </xf>
    <xf numFmtId="10" fontId="105" fillId="28" borderId="2" xfId="0" applyNumberFormat="1" applyFont="1" applyFill="1" applyBorder="1" applyAlignment="1">
      <alignment horizontal="center" vertical="center"/>
    </xf>
    <xf numFmtId="0" fontId="60" fillId="25" borderId="78" xfId="0" applyFont="1" applyFill="1" applyBorder="1" applyAlignment="1">
      <alignment horizontal="center" vertical="center"/>
    </xf>
    <xf numFmtId="10" fontId="60" fillId="25" borderId="78" xfId="3" applyNumberFormat="1" applyFont="1" applyFill="1" applyBorder="1" applyAlignment="1">
      <alignment horizontal="center" vertical="center"/>
    </xf>
    <xf numFmtId="0" fontId="60" fillId="25" borderId="78" xfId="0" applyFont="1" applyFill="1" applyBorder="1" applyAlignment="1">
      <alignment vertical="center"/>
    </xf>
    <xf numFmtId="0" fontId="60" fillId="5" borderId="78" xfId="0" applyFont="1" applyFill="1" applyBorder="1" applyAlignment="1">
      <alignment horizontal="center" vertical="center"/>
    </xf>
    <xf numFmtId="10" fontId="60" fillId="5" borderId="78" xfId="3" applyNumberFormat="1" applyFont="1" applyFill="1" applyBorder="1" applyAlignment="1">
      <alignment horizontal="center" vertical="center"/>
    </xf>
    <xf numFmtId="0" fontId="60" fillId="5" borderId="78" xfId="0" applyFont="1" applyFill="1" applyBorder="1" applyAlignment="1">
      <alignment vertical="center"/>
    </xf>
    <xf numFmtId="44" fontId="60" fillId="25" borderId="78" xfId="2" applyFont="1" applyFill="1" applyBorder="1"/>
    <xf numFmtId="0" fontId="72" fillId="0" borderId="76" xfId="0" applyFont="1" applyBorder="1" applyAlignment="1">
      <alignment horizontal="right" vertical="center"/>
    </xf>
    <xf numFmtId="0" fontId="72" fillId="0" borderId="78" xfId="0" applyFont="1" applyBorder="1" applyAlignment="1">
      <alignment horizontal="right" vertical="center"/>
    </xf>
    <xf numFmtId="4" fontId="72" fillId="0" borderId="0" xfId="0" applyNumberFormat="1" applyFont="1" applyAlignment="1">
      <alignment horizontal="center" vertical="center"/>
    </xf>
    <xf numFmtId="167" fontId="60" fillId="25" borderId="76" xfId="2" applyNumberFormat="1" applyFont="1" applyFill="1" applyBorder="1" applyAlignment="1">
      <alignment horizontal="center" vertical="center"/>
    </xf>
    <xf numFmtId="167" fontId="60" fillId="25" borderId="78" xfId="2" applyNumberFormat="1" applyFont="1" applyFill="1" applyBorder="1" applyAlignment="1">
      <alignment horizontal="center" vertical="center"/>
    </xf>
    <xf numFmtId="167" fontId="60" fillId="25" borderId="78" xfId="0" applyNumberFormat="1" applyFont="1" applyFill="1" applyBorder="1" applyAlignment="1">
      <alignment horizontal="center" vertical="center"/>
    </xf>
    <xf numFmtId="167" fontId="60" fillId="5" borderId="78" xfId="0" applyNumberFormat="1" applyFont="1" applyFill="1" applyBorder="1" applyAlignment="1">
      <alignment horizontal="center" vertical="center"/>
    </xf>
    <xf numFmtId="167" fontId="105" fillId="28" borderId="2" xfId="0" applyNumberFormat="1" applyFont="1" applyFill="1" applyBorder="1" applyAlignment="1">
      <alignment horizontal="center" vertical="center"/>
    </xf>
    <xf numFmtId="0" fontId="60" fillId="25" borderId="81" xfId="0" applyFont="1" applyFill="1" applyBorder="1" applyAlignment="1">
      <alignment horizontal="center" vertical="center"/>
    </xf>
    <xf numFmtId="0" fontId="60" fillId="25" borderId="82" xfId="0" applyFont="1" applyFill="1" applyBorder="1" applyAlignment="1">
      <alignment horizontal="center" vertical="center"/>
    </xf>
    <xf numFmtId="167" fontId="60" fillId="25" borderId="82" xfId="0" applyNumberFormat="1" applyFont="1" applyFill="1" applyBorder="1" applyAlignment="1">
      <alignment horizontal="center" vertical="center"/>
    </xf>
    <xf numFmtId="10" fontId="60" fillId="25" borderId="82" xfId="3" applyNumberFormat="1" applyFont="1" applyFill="1" applyBorder="1" applyAlignment="1">
      <alignment horizontal="center" vertical="center"/>
    </xf>
    <xf numFmtId="0" fontId="72" fillId="0" borderId="84" xfId="0" applyFont="1" applyBorder="1" applyAlignment="1">
      <alignment horizontal="center" vertical="center"/>
    </xf>
    <xf numFmtId="0" fontId="72" fillId="0" borderId="85" xfId="0" applyFont="1" applyBorder="1" applyAlignment="1">
      <alignment horizontal="center" vertical="center"/>
    </xf>
    <xf numFmtId="0" fontId="72" fillId="0" borderId="86" xfId="0" applyFont="1" applyBorder="1" applyAlignment="1">
      <alignment horizontal="center" vertical="center"/>
    </xf>
    <xf numFmtId="167" fontId="60" fillId="25" borderId="82" xfId="2" applyNumberFormat="1" applyFont="1" applyFill="1" applyBorder="1" applyAlignment="1">
      <alignment horizontal="center" vertical="center"/>
    </xf>
    <xf numFmtId="9" fontId="92" fillId="28" borderId="2" xfId="3" applyFont="1" applyFill="1" applyBorder="1" applyAlignment="1">
      <alignment horizontal="center" vertical="center"/>
    </xf>
    <xf numFmtId="0" fontId="60" fillId="25" borderId="83" xfId="0" applyFont="1" applyFill="1" applyBorder="1" applyAlignment="1">
      <alignment horizontal="center" vertical="center"/>
    </xf>
    <xf numFmtId="0" fontId="92" fillId="28" borderId="2" xfId="0" applyFont="1" applyFill="1" applyBorder="1" applyAlignment="1">
      <alignment horizontal="center" vertical="center"/>
    </xf>
    <xf numFmtId="167" fontId="92" fillId="28" borderId="2" xfId="0" applyNumberFormat="1" applyFont="1" applyFill="1" applyBorder="1" applyAlignment="1">
      <alignment horizontal="center" vertical="center"/>
    </xf>
    <xf numFmtId="10" fontId="92" fillId="28" borderId="2" xfId="0" applyNumberFormat="1" applyFont="1" applyFill="1" applyBorder="1" applyAlignment="1">
      <alignment horizontal="center" vertical="center"/>
    </xf>
    <xf numFmtId="0" fontId="60" fillId="5" borderId="87" xfId="0" applyFont="1" applyFill="1" applyBorder="1" applyAlignment="1">
      <alignment horizontal="center" vertical="center"/>
    </xf>
    <xf numFmtId="0" fontId="65" fillId="5" borderId="88" xfId="0" applyFont="1" applyFill="1" applyBorder="1" applyAlignment="1">
      <alignment horizontal="center" vertical="center"/>
    </xf>
    <xf numFmtId="167" fontId="65" fillId="5" borderId="88" xfId="0" applyNumberFormat="1" applyFont="1" applyFill="1" applyBorder="1" applyAlignment="1">
      <alignment horizontal="center" vertical="center"/>
    </xf>
    <xf numFmtId="10" fontId="60" fillId="5" borderId="88" xfId="3" applyNumberFormat="1" applyFont="1" applyFill="1" applyBorder="1" applyAlignment="1">
      <alignment horizontal="center" vertical="center"/>
    </xf>
    <xf numFmtId="10" fontId="65" fillId="5" borderId="88" xfId="0" applyNumberFormat="1" applyFont="1" applyFill="1" applyBorder="1" applyAlignment="1">
      <alignment horizontal="center" vertical="center"/>
    </xf>
    <xf numFmtId="0" fontId="60" fillId="5" borderId="88" xfId="0" applyFont="1" applyFill="1" applyBorder="1" applyAlignment="1">
      <alignment horizontal="center" vertical="center"/>
    </xf>
    <xf numFmtId="10" fontId="60" fillId="5" borderId="88" xfId="0" applyNumberFormat="1" applyFont="1" applyFill="1" applyBorder="1" applyAlignment="1">
      <alignment horizontal="center" vertical="center"/>
    </xf>
    <xf numFmtId="0" fontId="60" fillId="5" borderId="89" xfId="0" applyFont="1" applyFill="1" applyBorder="1" applyAlignment="1">
      <alignment horizontal="center" vertical="center"/>
    </xf>
    <xf numFmtId="0" fontId="120" fillId="0" borderId="0" xfId="0" applyFont="1"/>
    <xf numFmtId="167" fontId="60" fillId="25" borderId="76" xfId="0" applyNumberFormat="1" applyFont="1" applyFill="1" applyBorder="1"/>
    <xf numFmtId="167" fontId="60" fillId="25" borderId="76" xfId="0" applyNumberFormat="1" applyFont="1" applyFill="1" applyBorder="1" applyAlignment="1">
      <alignment horizontal="center" vertical="center"/>
    </xf>
    <xf numFmtId="10" fontId="60" fillId="25" borderId="76" xfId="0" applyNumberFormat="1" applyFont="1" applyFill="1" applyBorder="1"/>
    <xf numFmtId="0" fontId="60" fillId="0" borderId="76" xfId="0" applyFont="1" applyBorder="1" applyAlignment="1">
      <alignment horizontal="right" vertical="center"/>
    </xf>
    <xf numFmtId="0" fontId="87" fillId="0" borderId="76" xfId="0" applyFont="1" applyBorder="1" applyAlignment="1">
      <alignment horizontal="right" vertical="center"/>
    </xf>
    <xf numFmtId="0" fontId="89" fillId="31" borderId="0" xfId="0" applyFont="1" applyFill="1" applyAlignment="1" applyProtection="1">
      <alignment vertical="center"/>
      <protection locked="0"/>
    </xf>
    <xf numFmtId="167" fontId="82" fillId="30" borderId="0" xfId="2" applyNumberFormat="1" applyFont="1" applyFill="1" applyBorder="1" applyAlignment="1" applyProtection="1">
      <alignment horizontal="center" vertical="center" wrapText="1"/>
      <protection locked="0"/>
    </xf>
    <xf numFmtId="167" fontId="82" fillId="0" borderId="0" xfId="2" applyNumberFormat="1" applyFont="1" applyFill="1" applyBorder="1" applyProtection="1">
      <protection locked="0"/>
    </xf>
    <xf numFmtId="0" fontId="82" fillId="0" borderId="0" xfId="0" applyFont="1" applyAlignment="1" applyProtection="1">
      <alignment vertical="center"/>
      <protection locked="0"/>
    </xf>
    <xf numFmtId="167" fontId="82" fillId="30" borderId="0" xfId="2" applyNumberFormat="1" applyFont="1" applyFill="1" applyBorder="1" applyAlignment="1" applyProtection="1">
      <alignment horizontal="center" vertical="center"/>
      <protection locked="0"/>
    </xf>
    <xf numFmtId="167" fontId="82" fillId="30" borderId="0" xfId="0" applyNumberFormat="1" applyFont="1" applyFill="1" applyAlignment="1" applyProtection="1">
      <alignment horizontal="center" vertical="center"/>
      <protection locked="0"/>
    </xf>
    <xf numFmtId="44" fontId="96" fillId="0" borderId="0" xfId="2" applyFont="1" applyFill="1" applyBorder="1" applyAlignment="1" applyProtection="1">
      <alignment horizontal="center" vertical="center"/>
      <protection locked="0"/>
    </xf>
    <xf numFmtId="44" fontId="82" fillId="0" borderId="0" xfId="2" applyFont="1" applyFill="1" applyBorder="1" applyAlignment="1" applyProtection="1">
      <alignment horizontal="center" vertical="center"/>
      <protection locked="0"/>
    </xf>
    <xf numFmtId="44" fontId="72" fillId="0" borderId="0" xfId="2" applyFont="1" applyFill="1" applyBorder="1" applyAlignment="1" applyProtection="1">
      <alignment horizontal="center" vertical="center"/>
      <protection locked="0"/>
    </xf>
    <xf numFmtId="167" fontId="82" fillId="0" borderId="0" xfId="0" applyNumberFormat="1" applyFont="1" applyAlignment="1" applyProtection="1">
      <alignment horizontal="left"/>
      <protection locked="0"/>
    </xf>
    <xf numFmtId="0" fontId="106" fillId="28" borderId="21" xfId="0" applyFont="1" applyFill="1" applyBorder="1" applyAlignment="1" applyProtection="1">
      <alignment horizontal="left" wrapText="1"/>
      <protection locked="0"/>
    </xf>
    <xf numFmtId="0" fontId="106" fillId="28" borderId="21" xfId="0" applyFont="1" applyFill="1" applyBorder="1" applyAlignment="1" applyProtection="1">
      <alignment horizontal="left"/>
      <protection locked="0"/>
    </xf>
    <xf numFmtId="167" fontId="106" fillId="28" borderId="21" xfId="0" applyNumberFormat="1" applyFont="1" applyFill="1" applyBorder="1" applyAlignment="1" applyProtection="1">
      <alignment horizontal="left"/>
      <protection locked="0"/>
    </xf>
    <xf numFmtId="44" fontId="106" fillId="28" borderId="21" xfId="2" applyFont="1" applyFill="1" applyBorder="1" applyAlignment="1" applyProtection="1">
      <alignment horizontal="left"/>
      <protection locked="0"/>
    </xf>
    <xf numFmtId="0" fontId="74" fillId="18" borderId="0" xfId="0" applyFont="1" applyFill="1" applyAlignment="1" applyProtection="1">
      <alignment vertical="center"/>
      <protection locked="0"/>
    </xf>
    <xf numFmtId="0" fontId="93" fillId="18" borderId="0" xfId="0" applyFont="1" applyFill="1" applyAlignment="1" applyProtection="1">
      <alignment vertical="center"/>
      <protection locked="0"/>
    </xf>
    <xf numFmtId="167" fontId="93" fillId="18" borderId="0" xfId="2" applyNumberFormat="1" applyFont="1" applyFill="1" applyBorder="1" applyAlignment="1" applyProtection="1">
      <alignment vertical="center"/>
      <protection locked="0"/>
    </xf>
    <xf numFmtId="44" fontId="93" fillId="18" borderId="0" xfId="0" applyNumberFormat="1" applyFont="1" applyFill="1" applyAlignment="1" applyProtection="1">
      <alignment vertical="center"/>
      <protection locked="0"/>
    </xf>
    <xf numFmtId="44" fontId="84" fillId="18" borderId="18" xfId="0" applyNumberFormat="1" applyFont="1" applyFill="1" applyBorder="1" applyAlignment="1" applyProtection="1">
      <alignment vertical="center"/>
      <protection locked="0"/>
    </xf>
    <xf numFmtId="0" fontId="106" fillId="28" borderId="15" xfId="0" applyFont="1" applyFill="1" applyBorder="1" applyAlignment="1" applyProtection="1">
      <alignment horizontal="left"/>
      <protection locked="0"/>
    </xf>
    <xf numFmtId="0" fontId="84" fillId="0" borderId="0" xfId="0" applyFont="1" applyAlignment="1" applyProtection="1">
      <alignment vertical="center"/>
      <protection locked="0"/>
    </xf>
    <xf numFmtId="167" fontId="84" fillId="0" borderId="0" xfId="2" applyNumberFormat="1" applyFont="1" applyFill="1" applyBorder="1" applyAlignment="1" applyProtection="1">
      <alignment vertical="center"/>
      <protection locked="0"/>
    </xf>
    <xf numFmtId="44" fontId="84" fillId="0" borderId="0" xfId="0" applyNumberFormat="1" applyFont="1" applyAlignment="1" applyProtection="1">
      <alignment vertical="center"/>
      <protection locked="0"/>
    </xf>
    <xf numFmtId="167" fontId="82" fillId="0" borderId="0" xfId="0" applyNumberFormat="1" applyFont="1" applyProtection="1">
      <protection locked="0"/>
    </xf>
    <xf numFmtId="0" fontId="121" fillId="38" borderId="0" xfId="0" applyFont="1" applyFill="1" applyAlignment="1" applyProtection="1">
      <alignment horizontal="center" vertical="center"/>
      <protection locked="0"/>
    </xf>
    <xf numFmtId="8" fontId="121" fillId="38" borderId="0" xfId="0" applyNumberFormat="1" applyFont="1" applyFill="1" applyAlignment="1" applyProtection="1">
      <alignment horizontal="center" vertical="center"/>
      <protection locked="0"/>
    </xf>
    <xf numFmtId="167" fontId="121" fillId="38" borderId="0" xfId="0" applyNumberFormat="1" applyFont="1" applyFill="1" applyAlignment="1" applyProtection="1">
      <alignment horizontal="center" vertical="center"/>
      <protection locked="0"/>
    </xf>
    <xf numFmtId="0" fontId="60" fillId="0" borderId="17" xfId="0" applyFont="1" applyBorder="1" applyProtection="1">
      <protection locked="0"/>
    </xf>
    <xf numFmtId="0" fontId="59" fillId="30" borderId="17" xfId="0" applyFont="1" applyFill="1" applyBorder="1" applyAlignment="1" applyProtection="1">
      <alignment horizontal="left"/>
      <protection locked="0"/>
    </xf>
    <xf numFmtId="0" fontId="106" fillId="28" borderId="0" xfId="0" applyFont="1" applyFill="1" applyAlignment="1" applyProtection="1">
      <alignment wrapText="1"/>
      <protection locked="0"/>
    </xf>
    <xf numFmtId="0" fontId="106" fillId="28" borderId="0" xfId="0" applyFont="1" applyFill="1" applyProtection="1">
      <protection locked="0"/>
    </xf>
    <xf numFmtId="8" fontId="106" fillId="28" borderId="0" xfId="0" applyNumberFormat="1" applyFont="1" applyFill="1" applyProtection="1">
      <protection locked="0"/>
    </xf>
    <xf numFmtId="167" fontId="106" fillId="28" borderId="0" xfId="2" applyNumberFormat="1" applyFont="1" applyFill="1" applyAlignment="1" applyProtection="1">
      <alignment horizontal="center" vertical="center"/>
      <protection locked="0"/>
    </xf>
    <xf numFmtId="167" fontId="106" fillId="28" borderId="0" xfId="2" applyNumberFormat="1" applyFont="1" applyFill="1" applyBorder="1" applyAlignment="1" applyProtection="1">
      <alignment horizontal="center" vertical="center"/>
      <protection locked="0"/>
    </xf>
    <xf numFmtId="0" fontId="79" fillId="18" borderId="17" xfId="0" applyFont="1" applyFill="1" applyBorder="1" applyProtection="1">
      <protection locked="0"/>
    </xf>
    <xf numFmtId="0" fontId="106" fillId="28" borderId="12" xfId="0" applyFont="1" applyFill="1" applyBorder="1" applyProtection="1">
      <protection locked="0"/>
    </xf>
    <xf numFmtId="4" fontId="76" fillId="0" borderId="76" xfId="0" applyNumberFormat="1" applyFont="1" applyBorder="1" applyAlignment="1">
      <alignment vertical="center"/>
    </xf>
    <xf numFmtId="167" fontId="84" fillId="0" borderId="76" xfId="0" applyNumberFormat="1" applyFont="1" applyBorder="1" applyAlignment="1">
      <alignment horizontal="right" vertical="center" wrapText="1"/>
    </xf>
    <xf numFmtId="0" fontId="60" fillId="0" borderId="78" xfId="0" applyFont="1" applyBorder="1"/>
    <xf numFmtId="4" fontId="102" fillId="0" borderId="78" xfId="0" applyNumberFormat="1" applyFont="1" applyBorder="1" applyAlignment="1">
      <alignment vertical="center"/>
    </xf>
    <xf numFmtId="167" fontId="84" fillId="0" borderId="78" xfId="0" applyNumberFormat="1" applyFont="1" applyBorder="1" applyAlignment="1">
      <alignment horizontal="right" vertical="center" wrapText="1"/>
    </xf>
    <xf numFmtId="4" fontId="76" fillId="0" borderId="78" xfId="0" applyNumberFormat="1" applyFont="1" applyBorder="1" applyAlignment="1">
      <alignment vertical="center" wrapText="1"/>
    </xf>
    <xf numFmtId="167" fontId="60" fillId="0" borderId="78" xfId="0" applyNumberFormat="1" applyFont="1" applyBorder="1"/>
    <xf numFmtId="0" fontId="65" fillId="18" borderId="19" xfId="0" applyFont="1" applyFill="1" applyBorder="1"/>
    <xf numFmtId="4" fontId="84" fillId="18" borderId="19" xfId="0" applyNumberFormat="1" applyFont="1" applyFill="1" applyBorder="1" applyAlignment="1" applyProtection="1">
      <alignment vertical="center"/>
      <protection locked="0"/>
    </xf>
    <xf numFmtId="0" fontId="84" fillId="18" borderId="19" xfId="0" applyFont="1" applyFill="1" applyBorder="1" applyAlignment="1" applyProtection="1">
      <alignment horizontal="center" vertical="center" wrapText="1"/>
      <protection locked="0"/>
    </xf>
    <xf numFmtId="167" fontId="60" fillId="25" borderId="76" xfId="2" applyNumberFormat="1" applyFont="1" applyFill="1" applyBorder="1" applyAlignment="1">
      <alignment horizontal="center"/>
    </xf>
    <xf numFmtId="167" fontId="60" fillId="25" borderId="78" xfId="0" applyNumberFormat="1" applyFont="1" applyFill="1" applyBorder="1" applyAlignment="1">
      <alignment horizontal="center"/>
    </xf>
    <xf numFmtId="10" fontId="59" fillId="25" borderId="78" xfId="0" applyNumberFormat="1" applyFont="1" applyFill="1" applyBorder="1"/>
    <xf numFmtId="167" fontId="90" fillId="5" borderId="19" xfId="2" applyNumberFormat="1" applyFont="1" applyFill="1" applyBorder="1" applyAlignment="1">
      <alignment horizontal="center" vertical="center"/>
    </xf>
    <xf numFmtId="167" fontId="90" fillId="18" borderId="19" xfId="2" applyNumberFormat="1" applyFont="1" applyFill="1" applyBorder="1" applyAlignment="1">
      <alignment horizontal="center" vertical="center"/>
    </xf>
    <xf numFmtId="0" fontId="79" fillId="0" borderId="91" xfId="0" applyFont="1" applyBorder="1" applyAlignment="1">
      <alignment vertical="center"/>
    </xf>
    <xf numFmtId="0" fontId="79" fillId="0" borderId="92" xfId="0" applyFont="1" applyBorder="1" applyAlignment="1">
      <alignment vertical="center" wrapText="1"/>
    </xf>
    <xf numFmtId="0" fontId="90" fillId="0" borderId="91" xfId="0" applyFont="1" applyBorder="1" applyAlignment="1">
      <alignment horizontal="left" vertical="center"/>
    </xf>
    <xf numFmtId="0" fontId="100" fillId="0" borderId="0" xfId="0" applyFont="1" applyAlignment="1" applyProtection="1">
      <alignment vertical="center"/>
      <protection locked="0"/>
    </xf>
    <xf numFmtId="10" fontId="101" fillId="0" borderId="0" xfId="0" applyNumberFormat="1" applyFont="1" applyAlignment="1">
      <alignment horizontal="left" vertical="center" wrapText="1"/>
    </xf>
    <xf numFmtId="0" fontId="82" fillId="0" borderId="92" xfId="0" applyFont="1" applyBorder="1" applyProtection="1">
      <protection locked="0"/>
    </xf>
    <xf numFmtId="0" fontId="60" fillId="0" borderId="91" xfId="0" applyFont="1" applyBorder="1" applyAlignment="1">
      <alignment horizontal="left" vertical="center"/>
    </xf>
    <xf numFmtId="4" fontId="76" fillId="0" borderId="0" xfId="0" applyNumberFormat="1" applyFont="1" applyAlignment="1">
      <alignment vertical="center"/>
    </xf>
    <xf numFmtId="167" fontId="84" fillId="0" borderId="0" xfId="0" applyNumberFormat="1" applyFont="1" applyAlignment="1">
      <alignment horizontal="right" vertical="center" wrapText="1"/>
    </xf>
    <xf numFmtId="0" fontId="84" fillId="0" borderId="91" xfId="0" applyFont="1" applyBorder="1" applyAlignment="1">
      <alignment horizontal="left" vertical="center" wrapText="1"/>
    </xf>
    <xf numFmtId="4" fontId="76" fillId="0" borderId="0" xfId="0" applyNumberFormat="1" applyFont="1" applyAlignment="1">
      <alignment vertical="center" wrapText="1"/>
    </xf>
    <xf numFmtId="167" fontId="84" fillId="0" borderId="0" xfId="0" applyNumberFormat="1" applyFont="1" applyAlignment="1">
      <alignment horizontal="center" vertical="center" wrapText="1"/>
    </xf>
    <xf numFmtId="0" fontId="84" fillId="0" borderId="91" xfId="0" applyFont="1" applyBorder="1" applyAlignment="1">
      <alignment horizontal="left" vertical="center"/>
    </xf>
    <xf numFmtId="167" fontId="84" fillId="0" borderId="0" xfId="0" applyNumberFormat="1" applyFont="1" applyAlignment="1">
      <alignment horizontal="center" vertical="center"/>
    </xf>
    <xf numFmtId="0" fontId="90" fillId="18" borderId="95" xfId="0" applyFont="1" applyFill="1" applyBorder="1" applyAlignment="1">
      <alignment horizontal="left" vertical="center"/>
    </xf>
    <xf numFmtId="0" fontId="114" fillId="0" borderId="92" xfId="0" applyFont="1" applyBorder="1" applyProtection="1">
      <protection locked="0"/>
    </xf>
    <xf numFmtId="4" fontId="103" fillId="0" borderId="0" xfId="0" applyNumberFormat="1" applyFont="1" applyAlignment="1">
      <alignment vertical="center"/>
    </xf>
    <xf numFmtId="4" fontId="104" fillId="0" borderId="0" xfId="0" applyNumberFormat="1" applyFont="1" applyAlignment="1">
      <alignment horizontal="right" vertical="center"/>
    </xf>
    <xf numFmtId="0" fontId="84" fillId="0" borderId="0" xfId="0" applyFont="1" applyAlignment="1" applyProtection="1">
      <alignment horizontal="center" vertical="center" wrapText="1"/>
      <protection locked="0"/>
    </xf>
    <xf numFmtId="0" fontId="59" fillId="0" borderId="91" xfId="0" applyFont="1" applyBorder="1" applyAlignment="1">
      <alignment horizontal="left" vertical="center"/>
    </xf>
    <xf numFmtId="167" fontId="84" fillId="34" borderId="0" xfId="0" applyNumberFormat="1" applyFont="1" applyFill="1" applyAlignment="1">
      <alignment horizontal="center" vertical="center"/>
    </xf>
    <xf numFmtId="0" fontId="84" fillId="0" borderId="91" xfId="0" applyFont="1" applyBorder="1" applyAlignment="1" applyProtection="1">
      <alignment horizontal="left" vertical="center"/>
      <protection locked="0"/>
    </xf>
    <xf numFmtId="0" fontId="90" fillId="18" borderId="91" xfId="0" applyFont="1" applyFill="1" applyBorder="1" applyAlignment="1">
      <alignment horizontal="left" vertical="center"/>
    </xf>
    <xf numFmtId="0" fontId="65" fillId="18" borderId="0" xfId="0" applyFont="1" applyFill="1"/>
    <xf numFmtId="0" fontId="90" fillId="18" borderId="0" xfId="0" applyFont="1" applyFill="1" applyAlignment="1">
      <alignment horizontal="left"/>
    </xf>
    <xf numFmtId="167" fontId="90" fillId="18" borderId="0" xfId="0" applyNumberFormat="1" applyFont="1" applyFill="1" applyAlignment="1">
      <alignment horizontal="center" vertical="center"/>
    </xf>
    <xf numFmtId="4" fontId="84" fillId="0" borderId="0" xfId="0" applyNumberFormat="1" applyFont="1" applyAlignment="1">
      <alignment horizontal="center" vertical="center"/>
    </xf>
    <xf numFmtId="10" fontId="90" fillId="0" borderId="0" xfId="0" applyNumberFormat="1" applyFont="1" applyAlignment="1">
      <alignment horizontal="center" vertical="center" wrapText="1"/>
    </xf>
    <xf numFmtId="4" fontId="84" fillId="0" borderId="92" xfId="0" applyNumberFormat="1" applyFont="1" applyBorder="1" applyAlignment="1">
      <alignment vertical="center"/>
    </xf>
    <xf numFmtId="0" fontId="79" fillId="0" borderId="99" xfId="0" applyFont="1" applyBorder="1" applyAlignment="1" applyProtection="1">
      <alignment wrapText="1"/>
      <protection locked="0"/>
    </xf>
    <xf numFmtId="0" fontId="79" fillId="0" borderId="80" xfId="0" applyFont="1" applyBorder="1" applyAlignment="1" applyProtection="1">
      <alignment wrapText="1"/>
      <protection locked="0"/>
    </xf>
    <xf numFmtId="0" fontId="79" fillId="0" borderId="80" xfId="0" applyFont="1" applyBorder="1" applyProtection="1">
      <protection locked="0"/>
    </xf>
    <xf numFmtId="8" fontId="79" fillId="0" borderId="80" xfId="0" applyNumberFormat="1" applyFont="1" applyBorder="1" applyProtection="1">
      <protection locked="0"/>
    </xf>
    <xf numFmtId="0" fontId="79" fillId="0" borderId="90" xfId="0" applyFont="1" applyBorder="1" applyProtection="1">
      <protection locked="0"/>
    </xf>
    <xf numFmtId="0" fontId="106" fillId="0" borderId="96" xfId="0" applyFont="1" applyBorder="1" applyAlignment="1">
      <alignment horizontal="left" vertical="center"/>
    </xf>
    <xf numFmtId="4" fontId="106" fillId="0" borderId="97" xfId="0" applyNumberFormat="1" applyFont="1" applyBorder="1"/>
    <xf numFmtId="0" fontId="106" fillId="0" borderId="97" xfId="0" applyFont="1" applyBorder="1"/>
    <xf numFmtId="167" fontId="106" fillId="0" borderId="97" xfId="2" applyNumberFormat="1" applyFont="1" applyFill="1" applyBorder="1" applyAlignment="1">
      <alignment horizontal="center" vertical="center" wrapText="1"/>
    </xf>
    <xf numFmtId="4" fontId="114" fillId="0" borderId="98" xfId="0" applyNumberFormat="1" applyFont="1" applyBorder="1" applyAlignment="1">
      <alignment vertical="center"/>
    </xf>
    <xf numFmtId="0" fontId="90" fillId="0" borderId="95" xfId="0" applyFont="1" applyBorder="1" applyAlignment="1">
      <alignment vertical="center"/>
    </xf>
    <xf numFmtId="4" fontId="114" fillId="0" borderId="92" xfId="0" applyNumberFormat="1" applyFont="1" applyBorder="1" applyAlignment="1">
      <alignment vertical="center"/>
    </xf>
    <xf numFmtId="0" fontId="116" fillId="38" borderId="91" xfId="0" applyFont="1" applyFill="1" applyBorder="1" applyAlignment="1">
      <alignment horizontal="left" vertical="center"/>
    </xf>
    <xf numFmtId="4" fontId="116" fillId="38" borderId="0" xfId="0" applyNumberFormat="1" applyFont="1" applyFill="1"/>
    <xf numFmtId="0" fontId="116" fillId="38" borderId="0" xfId="0" applyFont="1" applyFill="1"/>
    <xf numFmtId="167" fontId="116" fillId="38" borderId="0" xfId="2" applyNumberFormat="1" applyFont="1" applyFill="1" applyBorder="1" applyAlignment="1">
      <alignment horizontal="center" vertical="center" wrapText="1"/>
    </xf>
    <xf numFmtId="0" fontId="105" fillId="38" borderId="0" xfId="12" applyFont="1" applyFill="1" applyBorder="1" applyAlignment="1" applyProtection="1">
      <alignment horizontal="right"/>
      <protection locked="0"/>
    </xf>
    <xf numFmtId="167" fontId="105" fillId="38" borderId="0" xfId="2" applyNumberFormat="1" applyFont="1" applyFill="1" applyBorder="1"/>
    <xf numFmtId="0" fontId="59" fillId="0" borderId="76" xfId="12" applyFont="1" applyFill="1" applyBorder="1" applyAlignment="1" applyProtection="1">
      <alignment horizontal="right"/>
      <protection locked="0"/>
    </xf>
    <xf numFmtId="167" fontId="60" fillId="25" borderId="76" xfId="12" applyNumberFormat="1" applyFont="1" applyFill="1" applyBorder="1"/>
    <xf numFmtId="0" fontId="59" fillId="0" borderId="78" xfId="12" applyFont="1" applyFill="1" applyBorder="1" applyAlignment="1" applyProtection="1">
      <alignment horizontal="right"/>
      <protection locked="0"/>
    </xf>
    <xf numFmtId="167" fontId="60" fillId="25" borderId="19" xfId="0" applyNumberFormat="1" applyFont="1" applyFill="1" applyBorder="1"/>
    <xf numFmtId="0" fontId="60" fillId="0" borderId="76" xfId="11" applyFont="1" applyFill="1" applyBorder="1" applyProtection="1">
      <protection locked="0"/>
    </xf>
    <xf numFmtId="0" fontId="60" fillId="0" borderId="78" xfId="11" applyFont="1" applyFill="1" applyBorder="1" applyProtection="1">
      <protection locked="0"/>
    </xf>
    <xf numFmtId="0" fontId="59" fillId="18" borderId="100" xfId="11" applyFont="1" applyFill="1" applyBorder="1" applyProtection="1">
      <protection locked="0"/>
    </xf>
    <xf numFmtId="8" fontId="60" fillId="25" borderId="76" xfId="11" applyNumberFormat="1" applyFont="1" applyFill="1" applyBorder="1" applyAlignment="1" applyProtection="1">
      <alignment horizontal="center" vertical="center"/>
      <protection locked="0"/>
    </xf>
    <xf numFmtId="8" fontId="60" fillId="25" borderId="78" xfId="11" applyNumberFormat="1" applyFont="1" applyFill="1" applyBorder="1" applyAlignment="1" applyProtection="1">
      <alignment horizontal="center" vertical="center"/>
      <protection locked="0"/>
    </xf>
    <xf numFmtId="8" fontId="59" fillId="18" borderId="100" xfId="11" applyNumberFormat="1" applyFont="1" applyFill="1" applyBorder="1" applyAlignment="1" applyProtection="1">
      <alignment horizontal="center" vertical="center"/>
      <protection locked="0"/>
    </xf>
    <xf numFmtId="44" fontId="60" fillId="0" borderId="0" xfId="2" applyFont="1" applyFill="1" applyProtection="1">
      <protection locked="0"/>
    </xf>
    <xf numFmtId="44" fontId="60" fillId="39" borderId="0" xfId="2" applyFont="1" applyFill="1" applyProtection="1">
      <protection locked="0"/>
    </xf>
    <xf numFmtId="0" fontId="59" fillId="0" borderId="76" xfId="0" applyFont="1" applyBorder="1" applyProtection="1">
      <protection locked="0"/>
    </xf>
    <xf numFmtId="0" fontId="59" fillId="0" borderId="78" xfId="0" applyFont="1" applyBorder="1" applyProtection="1">
      <protection locked="0"/>
    </xf>
    <xf numFmtId="167" fontId="59" fillId="25" borderId="76" xfId="0" applyNumberFormat="1" applyFont="1" applyFill="1" applyBorder="1" applyAlignment="1" applyProtection="1">
      <alignment horizontal="center" vertical="center"/>
      <protection locked="0"/>
    </xf>
    <xf numFmtId="167" fontId="59" fillId="25" borderId="78" xfId="0" applyNumberFormat="1" applyFont="1" applyFill="1" applyBorder="1" applyAlignment="1" applyProtection="1">
      <alignment horizontal="center" vertical="center"/>
      <protection locked="0"/>
    </xf>
    <xf numFmtId="9" fontId="60" fillId="25" borderId="76" xfId="3" applyFont="1" applyFill="1" applyBorder="1" applyAlignment="1">
      <alignment horizontal="center" vertical="center"/>
    </xf>
    <xf numFmtId="9" fontId="60" fillId="25" borderId="78" xfId="3" applyFont="1" applyFill="1" applyBorder="1" applyAlignment="1">
      <alignment horizontal="center" vertical="center"/>
    </xf>
    <xf numFmtId="44" fontId="84" fillId="0" borderId="0" xfId="2" applyFont="1" applyFill="1" applyBorder="1" applyAlignment="1">
      <alignment horizontal="left" vertical="top" wrapText="1"/>
    </xf>
    <xf numFmtId="0" fontId="60" fillId="0" borderId="0" xfId="0" applyFont="1" applyAlignment="1">
      <alignment horizontal="left" vertical="top" wrapText="1"/>
    </xf>
    <xf numFmtId="10" fontId="60" fillId="25" borderId="24" xfId="3" applyNumberFormat="1" applyFont="1" applyFill="1" applyBorder="1"/>
    <xf numFmtId="0" fontId="122" fillId="0" borderId="0" xfId="0" applyFont="1"/>
    <xf numFmtId="0" fontId="60" fillId="0" borderId="0" xfId="0" quotePrefix="1" applyFont="1"/>
    <xf numFmtId="0" fontId="123" fillId="0" borderId="10" xfId="0" applyFont="1" applyBorder="1" applyAlignment="1">
      <alignment horizontal="center" vertical="center"/>
    </xf>
    <xf numFmtId="0" fontId="69" fillId="0" borderId="0" xfId="4" applyFont="1" applyBorder="1" applyAlignment="1">
      <alignment horizontal="center"/>
    </xf>
    <xf numFmtId="167" fontId="60" fillId="25" borderId="19" xfId="2" applyNumberFormat="1" applyFont="1" applyFill="1" applyBorder="1" applyAlignment="1">
      <alignment horizontal="left"/>
    </xf>
    <xf numFmtId="0" fontId="60" fillId="25" borderId="19" xfId="0" applyFont="1" applyFill="1" applyBorder="1" applyAlignment="1">
      <alignment horizontal="left" vertical="top"/>
    </xf>
    <xf numFmtId="0" fontId="115" fillId="0" borderId="0" xfId="0" applyFont="1"/>
    <xf numFmtId="0" fontId="78" fillId="0" borderId="0" xfId="0" applyFont="1" applyAlignment="1">
      <alignment vertical="top" wrapText="1"/>
    </xf>
    <xf numFmtId="0" fontId="76" fillId="0" borderId="0" xfId="0" applyFont="1"/>
    <xf numFmtId="0" fontId="60" fillId="25" borderId="19" xfId="0" applyFont="1" applyFill="1" applyBorder="1" applyAlignment="1" applyProtection="1">
      <alignment horizontal="left" vertical="top"/>
      <protection locked="0"/>
    </xf>
    <xf numFmtId="0" fontId="70" fillId="0" borderId="31" xfId="0" applyFont="1" applyBorder="1" applyAlignment="1">
      <alignment vertical="center"/>
    </xf>
    <xf numFmtId="0" fontId="111" fillId="0" borderId="0" xfId="0" applyFont="1"/>
    <xf numFmtId="0" fontId="92" fillId="0" borderId="0" xfId="0" applyFont="1" applyAlignment="1">
      <alignment horizontal="left" vertical="center"/>
    </xf>
    <xf numFmtId="167" fontId="92" fillId="0" borderId="0" xfId="2" applyNumberFormat="1" applyFont="1" applyFill="1" applyBorder="1" applyAlignment="1">
      <alignment horizontal="center" vertical="center"/>
    </xf>
    <xf numFmtId="10" fontId="92" fillId="0" borderId="0" xfId="3" applyNumberFormat="1" applyFont="1" applyFill="1" applyBorder="1" applyAlignment="1">
      <alignment horizontal="center" vertical="center"/>
    </xf>
    <xf numFmtId="0" fontId="90" fillId="18" borderId="76" xfId="0" applyFont="1" applyFill="1" applyBorder="1" applyAlignment="1">
      <alignment horizontal="left" vertical="center"/>
    </xf>
    <xf numFmtId="4" fontId="90" fillId="18" borderId="76" xfId="0" applyNumberFormat="1" applyFont="1" applyFill="1" applyBorder="1" applyAlignment="1">
      <alignment horizontal="center" vertical="center"/>
    </xf>
    <xf numFmtId="167" fontId="90" fillId="18" borderId="76" xfId="2" applyNumberFormat="1" applyFont="1" applyFill="1" applyBorder="1" applyAlignment="1">
      <alignment horizontal="center" vertical="center"/>
    </xf>
    <xf numFmtId="10" fontId="90" fillId="18" borderId="76" xfId="3" applyNumberFormat="1" applyFont="1" applyFill="1" applyBorder="1" applyAlignment="1">
      <alignment horizontal="center" vertical="center"/>
    </xf>
    <xf numFmtId="0" fontId="90" fillId="18" borderId="78" xfId="0" applyFont="1" applyFill="1" applyBorder="1" applyAlignment="1">
      <alignment horizontal="left" vertical="center"/>
    </xf>
    <xf numFmtId="0" fontId="90" fillId="18" borderId="78" xfId="0" applyFont="1" applyFill="1" applyBorder="1" applyAlignment="1">
      <alignment horizontal="center" vertical="center"/>
    </xf>
    <xf numFmtId="167" fontId="90" fillId="18" borderId="78" xfId="0" applyNumberFormat="1" applyFont="1" applyFill="1" applyBorder="1" applyAlignment="1">
      <alignment horizontal="center" vertical="center"/>
    </xf>
    <xf numFmtId="10" fontId="90" fillId="18" borderId="78" xfId="3" applyNumberFormat="1" applyFont="1" applyFill="1" applyBorder="1" applyAlignment="1">
      <alignment horizontal="center" vertical="center"/>
    </xf>
    <xf numFmtId="167" fontId="90" fillId="18" borderId="78" xfId="2" applyNumberFormat="1" applyFont="1" applyFill="1" applyBorder="1" applyAlignment="1">
      <alignment horizontal="center" vertical="center"/>
    </xf>
    <xf numFmtId="0" fontId="81" fillId="31" borderId="19" xfId="0" applyFont="1" applyFill="1" applyBorder="1" applyAlignment="1">
      <alignment horizontal="left" vertical="center"/>
    </xf>
    <xf numFmtId="8" fontId="82" fillId="0" borderId="0" xfId="0" applyNumberFormat="1" applyFont="1" applyAlignment="1" applyProtection="1">
      <alignment horizontal="centerContinuous"/>
      <protection locked="0"/>
    </xf>
    <xf numFmtId="0" fontId="72" fillId="0" borderId="103" xfId="0" applyFont="1" applyBorder="1" applyAlignment="1" applyProtection="1">
      <alignment horizontal="centerContinuous"/>
      <protection locked="0"/>
    </xf>
    <xf numFmtId="8" fontId="72" fillId="0" borderId="104" xfId="0" applyNumberFormat="1" applyFont="1" applyBorder="1" applyAlignment="1" applyProtection="1">
      <alignment horizontal="centerContinuous"/>
      <protection locked="0"/>
    </xf>
    <xf numFmtId="0" fontId="106" fillId="28" borderId="105" xfId="0" applyFont="1" applyFill="1" applyBorder="1" applyAlignment="1" applyProtection="1">
      <alignment horizontal="center" vertical="center" wrapText="1"/>
      <protection locked="0"/>
    </xf>
    <xf numFmtId="167" fontId="106" fillId="28" borderId="106" xfId="0" applyNumberFormat="1" applyFont="1" applyFill="1" applyBorder="1" applyAlignment="1" applyProtection="1">
      <alignment horizontal="center" vertical="center" wrapText="1"/>
      <protection locked="0"/>
    </xf>
    <xf numFmtId="167" fontId="106" fillId="28" borderId="107" xfId="0" applyNumberFormat="1" applyFont="1" applyFill="1" applyBorder="1" applyAlignment="1" applyProtection="1">
      <alignment horizontal="center" vertical="center" wrapText="1"/>
      <protection locked="0"/>
    </xf>
    <xf numFmtId="0" fontId="82" fillId="0" borderId="108" xfId="0" applyFont="1" applyBorder="1" applyAlignment="1" applyProtection="1">
      <alignment horizontal="center" vertical="center"/>
      <protection locked="0"/>
    </xf>
    <xf numFmtId="0" fontId="79" fillId="0" borderId="24" xfId="0" applyFont="1" applyBorder="1" applyAlignment="1" applyProtection="1">
      <alignment horizontal="center" vertical="center" wrapText="1"/>
      <protection locked="0"/>
    </xf>
    <xf numFmtId="8" fontId="79" fillId="0" borderId="109" xfId="0" applyNumberFormat="1" applyFont="1" applyBorder="1" applyAlignment="1" applyProtection="1">
      <alignment horizontal="center" vertical="center" wrapText="1"/>
      <protection locked="0"/>
    </xf>
    <xf numFmtId="0" fontId="90" fillId="0" borderId="17" xfId="0" applyFont="1" applyBorder="1" applyAlignment="1" applyProtection="1">
      <alignment horizontal="center" vertical="center" wrapText="1"/>
      <protection locked="0"/>
    </xf>
    <xf numFmtId="167" fontId="82" fillId="25" borderId="0" xfId="0" applyNumberFormat="1" applyFont="1" applyFill="1" applyAlignment="1" applyProtection="1">
      <alignment horizontal="center" vertical="center"/>
      <protection locked="0"/>
    </xf>
    <xf numFmtId="167" fontId="82" fillId="25" borderId="18" xfId="0" applyNumberFormat="1" applyFont="1" applyFill="1" applyBorder="1" applyAlignment="1" applyProtection="1">
      <alignment horizontal="center" vertical="center"/>
      <protection locked="0"/>
    </xf>
    <xf numFmtId="0" fontId="90" fillId="0" borderId="110" xfId="0" applyFont="1" applyBorder="1" applyAlignment="1" applyProtection="1">
      <alignment horizontal="center" vertical="center" wrapText="1"/>
      <protection locked="0"/>
    </xf>
    <xf numFmtId="167" fontId="82" fillId="25" borderId="19" xfId="0" applyNumberFormat="1" applyFont="1" applyFill="1" applyBorder="1" applyAlignment="1" applyProtection="1">
      <alignment horizontal="center" vertical="center"/>
      <protection locked="0"/>
    </xf>
    <xf numFmtId="167" fontId="82" fillId="25" borderId="111" xfId="0" applyNumberFormat="1" applyFont="1" applyFill="1" applyBorder="1" applyAlignment="1" applyProtection="1">
      <alignment horizontal="center" vertical="center"/>
      <protection locked="0"/>
    </xf>
    <xf numFmtId="44" fontId="84" fillId="40" borderId="18" xfId="2" applyFont="1" applyFill="1" applyBorder="1" applyAlignment="1" applyProtection="1">
      <alignment horizontal="center"/>
      <protection locked="0"/>
    </xf>
    <xf numFmtId="0" fontId="82" fillId="0" borderId="2" xfId="0" applyFont="1" applyBorder="1" applyAlignment="1" applyProtection="1">
      <alignment horizontal="centerContinuous"/>
      <protection locked="0"/>
    </xf>
    <xf numFmtId="0" fontId="82" fillId="0" borderId="3" xfId="0" applyFont="1" applyBorder="1" applyAlignment="1" applyProtection="1">
      <alignment horizontal="centerContinuous"/>
      <protection locked="0"/>
    </xf>
    <xf numFmtId="0" fontId="117" fillId="0" borderId="0" xfId="0" applyFont="1" applyAlignment="1" applyProtection="1">
      <alignment horizontal="left"/>
      <protection locked="0"/>
    </xf>
    <xf numFmtId="0" fontId="117" fillId="0" borderId="71" xfId="0" applyFont="1" applyBorder="1" applyAlignment="1" applyProtection="1">
      <alignment horizontal="left"/>
      <protection locked="0"/>
    </xf>
    <xf numFmtId="0" fontId="82" fillId="0" borderId="13" xfId="0" applyFont="1" applyBorder="1" applyProtection="1">
      <protection locked="0"/>
    </xf>
    <xf numFmtId="0" fontId="72" fillId="0" borderId="17" xfId="0" quotePrefix="1" applyFont="1" applyBorder="1" applyAlignment="1" applyProtection="1">
      <alignment horizontal="left" vertical="center"/>
      <protection locked="0"/>
    </xf>
    <xf numFmtId="0" fontId="72" fillId="0" borderId="17" xfId="0" applyFont="1" applyBorder="1" applyAlignment="1" applyProtection="1">
      <alignment vertical="center"/>
      <protection locked="0"/>
    </xf>
    <xf numFmtId="0" fontId="72" fillId="0" borderId="12" xfId="0" applyFont="1" applyBorder="1" applyAlignment="1" applyProtection="1">
      <alignment vertical="center"/>
      <protection locked="0"/>
    </xf>
    <xf numFmtId="0" fontId="72" fillId="0" borderId="101" xfId="0" applyFont="1" applyBorder="1" applyAlignment="1" applyProtection="1">
      <alignment horizontal="centerContinuous" vertical="center"/>
      <protection locked="0"/>
    </xf>
    <xf numFmtId="0" fontId="72" fillId="0" borderId="1" xfId="0" applyFont="1" applyBorder="1" applyAlignment="1" applyProtection="1">
      <alignment horizontal="centerContinuous" vertical="center"/>
      <protection locked="0"/>
    </xf>
    <xf numFmtId="8" fontId="82" fillId="0" borderId="18" xfId="0" applyNumberFormat="1" applyFont="1" applyBorder="1" applyAlignment="1" applyProtection="1">
      <alignment horizontal="center"/>
      <protection locked="0"/>
    </xf>
    <xf numFmtId="0" fontId="106" fillId="28" borderId="12" xfId="0" applyFont="1" applyFill="1" applyBorder="1" applyAlignment="1" applyProtection="1">
      <alignment horizontal="center"/>
      <protection locked="0"/>
    </xf>
    <xf numFmtId="8" fontId="106" fillId="28" borderId="13" xfId="0" applyNumberFormat="1" applyFont="1" applyFill="1" applyBorder="1" applyAlignment="1" applyProtection="1">
      <alignment horizontal="center"/>
      <protection locked="0"/>
    </xf>
    <xf numFmtId="0" fontId="72" fillId="0" borderId="17" xfId="0" applyFont="1" applyBorder="1" applyAlignment="1" applyProtection="1">
      <alignment horizontal="center"/>
      <protection locked="0"/>
    </xf>
    <xf numFmtId="0" fontId="82" fillId="0" borderId="104" xfId="0" applyFont="1" applyBorder="1" applyAlignment="1" applyProtection="1">
      <alignment horizontal="centerContinuous"/>
      <protection locked="0"/>
    </xf>
    <xf numFmtId="0" fontId="82" fillId="0" borderId="114" xfId="0" applyFont="1" applyBorder="1" applyProtection="1">
      <protection locked="0"/>
    </xf>
    <xf numFmtId="0" fontId="82" fillId="0" borderId="115" xfId="0" applyFont="1" applyBorder="1" applyProtection="1">
      <protection locked="0"/>
    </xf>
    <xf numFmtId="44" fontId="84" fillId="0" borderId="0" xfId="2" applyFont="1" applyFill="1" applyBorder="1" applyAlignment="1">
      <alignment horizontal="left" vertical="top"/>
    </xf>
    <xf numFmtId="0" fontId="124" fillId="0" borderId="0" xfId="0" applyFont="1" applyAlignment="1">
      <alignment vertical="top"/>
    </xf>
    <xf numFmtId="0" fontId="82" fillId="31" borderId="0" xfId="0" applyFont="1" applyFill="1" applyAlignment="1">
      <alignment horizontal="left" vertical="top" indent="3"/>
    </xf>
    <xf numFmtId="0" fontId="84" fillId="0" borderId="0" xfId="0" applyFont="1" applyAlignment="1">
      <alignment vertical="top"/>
    </xf>
    <xf numFmtId="0" fontId="82" fillId="0" borderId="0" xfId="0" applyFont="1"/>
    <xf numFmtId="0" fontId="84" fillId="26" borderId="0" xfId="0" applyFont="1" applyFill="1" applyAlignment="1">
      <alignment vertical="center"/>
    </xf>
    <xf numFmtId="0" fontId="82" fillId="0" borderId="0" xfId="0" applyFont="1" applyAlignment="1">
      <alignment vertical="center"/>
    </xf>
    <xf numFmtId="166" fontId="84" fillId="0" borderId="0" xfId="0" applyNumberFormat="1" applyFont="1" applyAlignment="1">
      <alignment vertical="center"/>
    </xf>
    <xf numFmtId="44" fontId="84" fillId="0" borderId="0" xfId="2" applyFont="1" applyFill="1" applyBorder="1" applyAlignment="1">
      <alignment vertical="center"/>
    </xf>
    <xf numFmtId="0" fontId="91" fillId="26" borderId="0" xfId="0" applyFont="1" applyFill="1" applyAlignment="1">
      <alignment vertical="center"/>
    </xf>
    <xf numFmtId="4" fontId="91" fillId="0" borderId="0" xfId="0" applyNumberFormat="1" applyFont="1" applyAlignment="1">
      <alignment vertical="center"/>
    </xf>
    <xf numFmtId="44" fontId="91" fillId="0" borderId="0" xfId="2" applyFont="1" applyFill="1" applyBorder="1" applyAlignment="1">
      <alignment vertical="center"/>
    </xf>
    <xf numFmtId="166" fontId="71" fillId="0" borderId="0" xfId="0" applyNumberFormat="1" applyFont="1" applyAlignment="1">
      <alignment vertical="center"/>
    </xf>
    <xf numFmtId="0" fontId="60" fillId="26" borderId="0" xfId="0" applyFont="1" applyFill="1" applyAlignment="1">
      <alignment vertical="center"/>
    </xf>
    <xf numFmtId="0" fontId="59" fillId="0" borderId="69" xfId="0" applyFont="1" applyBorder="1" applyAlignment="1">
      <alignment horizontal="right"/>
    </xf>
    <xf numFmtId="44" fontId="59" fillId="25" borderId="69" xfId="0" applyNumberFormat="1" applyFont="1" applyFill="1" applyBorder="1"/>
    <xf numFmtId="10" fontId="59" fillId="25" borderId="69" xfId="3" applyNumberFormat="1" applyFont="1" applyFill="1" applyBorder="1"/>
    <xf numFmtId="0" fontId="59" fillId="0" borderId="69" xfId="0" applyFont="1" applyBorder="1" applyAlignment="1">
      <alignment horizontal="right" wrapText="1"/>
    </xf>
    <xf numFmtId="0" fontId="92" fillId="28" borderId="0" xfId="0" applyFont="1" applyFill="1" applyAlignment="1">
      <alignment horizontal="left" vertical="center"/>
    </xf>
    <xf numFmtId="9" fontId="79" fillId="0" borderId="0" xfId="3" applyFont="1" applyBorder="1" applyAlignment="1" applyProtection="1">
      <alignment horizontal="center" vertical="center"/>
      <protection locked="0"/>
    </xf>
    <xf numFmtId="0" fontId="82" fillId="0" borderId="0" xfId="0" applyFont="1" applyAlignment="1" applyProtection="1">
      <alignment horizontal="left" vertical="top"/>
      <protection locked="0"/>
    </xf>
    <xf numFmtId="0" fontId="106" fillId="38" borderId="0" xfId="0" applyFont="1" applyFill="1" applyAlignment="1" applyProtection="1">
      <alignment vertical="center"/>
      <protection locked="0"/>
    </xf>
    <xf numFmtId="0" fontId="72" fillId="0" borderId="1" xfId="0" applyFont="1" applyBorder="1" applyAlignment="1" applyProtection="1">
      <alignment horizontal="center" vertical="center" wrapText="1"/>
      <protection locked="0"/>
    </xf>
    <xf numFmtId="0" fontId="59" fillId="0" borderId="2" xfId="0" applyFont="1" applyBorder="1" applyAlignment="1" applyProtection="1">
      <alignment horizontal="center" vertical="center" wrapText="1"/>
      <protection locked="0"/>
    </xf>
    <xf numFmtId="0" fontId="72" fillId="0" borderId="2" xfId="0" applyFont="1" applyBorder="1" applyAlignment="1" applyProtection="1">
      <alignment horizontal="center" vertical="center"/>
      <protection locked="0"/>
    </xf>
    <xf numFmtId="0" fontId="72" fillId="0" borderId="2" xfId="0" applyFont="1" applyBorder="1" applyAlignment="1" applyProtection="1">
      <alignment horizontal="center" vertical="center" wrapText="1"/>
      <protection locked="0"/>
    </xf>
    <xf numFmtId="0" fontId="72" fillId="29" borderId="0" xfId="0" applyFont="1" applyFill="1" applyAlignment="1" applyProtection="1">
      <alignment horizontal="center" vertical="center" wrapText="1"/>
      <protection locked="0"/>
    </xf>
    <xf numFmtId="0" fontId="72" fillId="29" borderId="0" xfId="0" applyFont="1" applyFill="1" applyAlignment="1" applyProtection="1">
      <alignment horizontal="center" vertical="center"/>
      <protection locked="0"/>
    </xf>
    <xf numFmtId="0" fontId="82" fillId="29" borderId="0" xfId="0" applyFont="1" applyFill="1" applyAlignment="1" applyProtection="1">
      <alignment horizontal="center" vertical="center" wrapText="1"/>
      <protection locked="0"/>
    </xf>
    <xf numFmtId="0" fontId="82" fillId="29" borderId="0" xfId="0" applyFont="1" applyFill="1" applyAlignment="1" applyProtection="1">
      <alignment horizontal="center" vertical="center"/>
      <protection locked="0"/>
    </xf>
    <xf numFmtId="167" fontId="60" fillId="0" borderId="0" xfId="0" applyNumberFormat="1" applyFont="1" applyAlignment="1">
      <alignment horizontal="center" vertical="center"/>
    </xf>
    <xf numFmtId="0" fontId="79" fillId="0" borderId="17" xfId="0" applyFont="1" applyBorder="1" applyAlignment="1" applyProtection="1">
      <alignment wrapText="1"/>
      <protection locked="0"/>
    </xf>
    <xf numFmtId="0" fontId="79" fillId="0" borderId="0" xfId="0" applyFont="1" applyAlignment="1" applyProtection="1">
      <alignment horizontal="center" vertical="center"/>
      <protection locked="0"/>
    </xf>
    <xf numFmtId="0" fontId="82" fillId="0" borderId="17" xfId="0" applyFont="1" applyBorder="1" applyAlignment="1" applyProtection="1">
      <alignment vertical="top" wrapText="1"/>
      <protection locked="0"/>
    </xf>
    <xf numFmtId="0" fontId="82" fillId="0" borderId="0" xfId="0" applyFont="1" applyAlignment="1" applyProtection="1">
      <alignment vertical="top" wrapText="1"/>
      <protection locked="0"/>
    </xf>
    <xf numFmtId="0" fontId="89" fillId="0" borderId="17" xfId="0" applyFont="1" applyBorder="1" applyProtection="1">
      <protection locked="0"/>
    </xf>
    <xf numFmtId="0" fontId="60" fillId="0" borderId="17" xfId="0" applyFont="1" applyBorder="1" applyAlignment="1" applyProtection="1">
      <alignment horizontal="left"/>
      <protection locked="0"/>
    </xf>
    <xf numFmtId="0" fontId="116" fillId="38" borderId="12" xfId="0" applyFont="1" applyFill="1" applyBorder="1" applyAlignment="1" applyProtection="1">
      <alignment vertical="center"/>
      <protection locked="0"/>
    </xf>
    <xf numFmtId="0" fontId="72" fillId="0" borderId="116" xfId="0" applyFont="1" applyBorder="1" applyAlignment="1" applyProtection="1">
      <alignment horizontal="center" vertical="center" wrapText="1"/>
      <protection locked="0"/>
    </xf>
    <xf numFmtId="0" fontId="84" fillId="0" borderId="117" xfId="0" applyFont="1" applyBorder="1" applyAlignment="1" applyProtection="1">
      <alignment horizontal="center"/>
      <protection locked="0"/>
    </xf>
    <xf numFmtId="0" fontId="82" fillId="0" borderId="120" xfId="0" applyFont="1" applyBorder="1" applyProtection="1">
      <protection locked="0"/>
    </xf>
    <xf numFmtId="167" fontId="60" fillId="0" borderId="0" xfId="0" applyNumberFormat="1" applyFont="1" applyAlignment="1">
      <alignment horizontal="center"/>
    </xf>
    <xf numFmtId="167" fontId="82" fillId="0" borderId="0" xfId="0" applyNumberFormat="1" applyFont="1" applyAlignment="1" applyProtection="1">
      <alignment horizontal="center"/>
      <protection locked="0"/>
    </xf>
    <xf numFmtId="167" fontId="116" fillId="38" borderId="71" xfId="0" applyNumberFormat="1" applyFont="1" applyFill="1" applyBorder="1" applyAlignment="1" applyProtection="1">
      <alignment horizontal="center" vertical="center"/>
      <protection locked="0"/>
    </xf>
    <xf numFmtId="167" fontId="72" fillId="29" borderId="0" xfId="2" applyNumberFormat="1" applyFont="1" applyFill="1" applyBorder="1" applyAlignment="1" applyProtection="1">
      <alignment horizontal="center" vertical="center" wrapText="1"/>
      <protection locked="0"/>
    </xf>
    <xf numFmtId="167" fontId="72" fillId="29" borderId="0" xfId="0" applyNumberFormat="1" applyFont="1" applyFill="1" applyAlignment="1" applyProtection="1">
      <alignment horizontal="center" vertical="center" wrapText="1"/>
      <protection locked="0"/>
    </xf>
    <xf numFmtId="167" fontId="82" fillId="29" borderId="0" xfId="2" applyNumberFormat="1" applyFont="1" applyFill="1" applyBorder="1" applyAlignment="1" applyProtection="1">
      <alignment horizontal="center" vertical="center" wrapText="1"/>
      <protection locked="0"/>
    </xf>
    <xf numFmtId="167" fontId="82" fillId="29" borderId="0" xfId="0" applyNumberFormat="1" applyFont="1" applyFill="1" applyAlignment="1" applyProtection="1">
      <alignment horizontal="center" vertical="center" wrapText="1"/>
      <protection locked="0"/>
    </xf>
    <xf numFmtId="167" fontId="82" fillId="30" borderId="0" xfId="0" applyNumberFormat="1" applyFont="1" applyFill="1" applyAlignment="1" applyProtection="1">
      <alignment horizontal="center" vertical="center" wrapText="1"/>
      <protection locked="0"/>
    </xf>
    <xf numFmtId="167" fontId="60" fillId="0" borderId="0" xfId="0" applyNumberFormat="1" applyFont="1" applyAlignment="1" applyProtection="1">
      <alignment horizontal="center" vertical="center"/>
      <protection locked="0"/>
    </xf>
    <xf numFmtId="167" fontId="60" fillId="30" borderId="0" xfId="2" applyNumberFormat="1" applyFont="1" applyFill="1" applyBorder="1" applyAlignment="1" applyProtection="1">
      <alignment horizontal="center" vertical="center"/>
      <protection locked="0"/>
    </xf>
    <xf numFmtId="167" fontId="60" fillId="30" borderId="0" xfId="0" applyNumberFormat="1" applyFont="1" applyFill="1" applyAlignment="1" applyProtection="1">
      <alignment horizontal="center" vertical="center"/>
      <protection locked="0"/>
    </xf>
    <xf numFmtId="167" fontId="79" fillId="0" borderId="0" xfId="0" applyNumberFormat="1" applyFont="1" applyAlignment="1" applyProtection="1">
      <alignment horizontal="center" vertical="center"/>
      <protection locked="0"/>
    </xf>
    <xf numFmtId="167" fontId="79" fillId="0" borderId="0" xfId="3" applyNumberFormat="1" applyFont="1" applyBorder="1" applyAlignment="1" applyProtection="1">
      <alignment horizontal="center" vertical="center"/>
      <protection locked="0"/>
    </xf>
    <xf numFmtId="0" fontId="94" fillId="0" borderId="0" xfId="0" applyFont="1" applyProtection="1">
      <protection locked="0"/>
    </xf>
    <xf numFmtId="4" fontId="94" fillId="0" borderId="0" xfId="0" applyNumberFormat="1" applyFont="1" applyAlignment="1">
      <alignment horizontal="left" vertical="center"/>
    </xf>
    <xf numFmtId="2" fontId="94" fillId="0" borderId="0" xfId="0" applyNumberFormat="1" applyFont="1" applyAlignment="1">
      <alignment horizontal="right" vertical="center" wrapText="1"/>
    </xf>
    <xf numFmtId="4" fontId="118" fillId="0" borderId="0" xfId="0" applyNumberFormat="1" applyFont="1" applyAlignment="1">
      <alignment vertical="center"/>
    </xf>
    <xf numFmtId="0" fontId="114" fillId="0" borderId="0" xfId="0" applyFont="1"/>
    <xf numFmtId="4" fontId="68" fillId="0" borderId="0" xfId="0" applyNumberFormat="1" applyFont="1"/>
    <xf numFmtId="9" fontId="94" fillId="0" borderId="0" xfId="0" applyNumberFormat="1" applyFont="1" applyProtection="1">
      <protection locked="0"/>
    </xf>
    <xf numFmtId="9" fontId="68" fillId="0" borderId="0" xfId="0" applyNumberFormat="1" applyFont="1"/>
    <xf numFmtId="167" fontId="68" fillId="0" borderId="0" xfId="0" applyNumberFormat="1" applyFont="1"/>
    <xf numFmtId="0" fontId="114" fillId="0" borderId="0" xfId="0" applyFont="1" applyAlignment="1">
      <alignment horizontal="center"/>
    </xf>
    <xf numFmtId="9" fontId="114" fillId="0" borderId="0" xfId="0" applyNumberFormat="1" applyFont="1" applyAlignment="1">
      <alignment horizontal="center"/>
    </xf>
    <xf numFmtId="2" fontId="94" fillId="0" borderId="0" xfId="0" applyNumberFormat="1" applyFont="1" applyAlignment="1">
      <alignment horizontal="left" vertical="center" wrapText="1"/>
    </xf>
    <xf numFmtId="0" fontId="125" fillId="38" borderId="0" xfId="0" applyFont="1" applyFill="1" applyProtection="1">
      <protection locked="0"/>
    </xf>
    <xf numFmtId="8" fontId="125" fillId="38" borderId="0" xfId="0" applyNumberFormat="1" applyFont="1" applyFill="1" applyProtection="1">
      <protection locked="0"/>
    </xf>
    <xf numFmtId="44" fontId="106" fillId="28" borderId="0" xfId="2" applyFont="1" applyFill="1" applyBorder="1" applyAlignment="1" applyProtection="1">
      <alignment horizontal="center" vertical="center"/>
      <protection locked="0"/>
    </xf>
    <xf numFmtId="167" fontId="82" fillId="0" borderId="18" xfId="0" applyNumberFormat="1" applyFont="1" applyBorder="1" applyProtection="1">
      <protection locked="0"/>
    </xf>
    <xf numFmtId="10" fontId="114" fillId="0" borderId="0" xfId="3" applyNumberFormat="1" applyFont="1" applyProtection="1">
      <protection locked="0"/>
    </xf>
    <xf numFmtId="44" fontId="120" fillId="0" borderId="0" xfId="11" applyNumberFormat="1" applyFont="1" applyFill="1" applyBorder="1" applyProtection="1">
      <protection locked="0"/>
    </xf>
    <xf numFmtId="9" fontId="82" fillId="0" borderId="0" xfId="3" applyFont="1" applyFill="1" applyBorder="1" applyAlignment="1">
      <alignment vertical="center"/>
    </xf>
    <xf numFmtId="0" fontId="82" fillId="0" borderId="0" xfId="0" applyFont="1" applyAlignment="1">
      <alignment horizontal="left" vertical="center"/>
    </xf>
    <xf numFmtId="44" fontId="82" fillId="0" borderId="0" xfId="2" applyFont="1" applyFill="1" applyBorder="1" applyAlignment="1" applyProtection="1">
      <alignment vertical="center"/>
      <protection locked="0"/>
    </xf>
    <xf numFmtId="2" fontId="82" fillId="0" borderId="0" xfId="0" applyNumberFormat="1" applyFont="1" applyAlignment="1" applyProtection="1">
      <alignment vertical="center"/>
      <protection locked="0"/>
    </xf>
    <xf numFmtId="169" fontId="82" fillId="0" borderId="0" xfId="0" applyNumberFormat="1" applyFont="1" applyAlignment="1">
      <alignment vertical="center"/>
    </xf>
    <xf numFmtId="169" fontId="82" fillId="0" borderId="0" xfId="0" applyNumberFormat="1" applyFont="1" applyAlignment="1" applyProtection="1">
      <alignment vertical="center"/>
      <protection locked="0"/>
    </xf>
    <xf numFmtId="0" fontId="94" fillId="0" borderId="0" xfId="0" applyFont="1" applyAlignment="1">
      <alignment horizontal="left" vertical="center"/>
    </xf>
    <xf numFmtId="169" fontId="94" fillId="0" borderId="0" xfId="0" applyNumberFormat="1" applyFont="1" applyAlignment="1">
      <alignment vertical="center"/>
    </xf>
    <xf numFmtId="169" fontId="84" fillId="0" borderId="0" xfId="0" applyNumberFormat="1" applyFont="1" applyAlignment="1">
      <alignment vertical="center"/>
    </xf>
    <xf numFmtId="0" fontId="82" fillId="0" borderId="0" xfId="0" applyFont="1" applyAlignment="1">
      <alignment vertical="center" wrapText="1"/>
    </xf>
    <xf numFmtId="44" fontId="82" fillId="0" borderId="0" xfId="2" applyFont="1" applyFill="1" applyBorder="1" applyAlignment="1">
      <alignment horizontal="center" vertical="center"/>
    </xf>
    <xf numFmtId="0" fontId="79" fillId="0" borderId="16" xfId="0" applyFont="1" applyBorder="1" applyAlignment="1">
      <alignment horizontal="left" vertical="center"/>
    </xf>
    <xf numFmtId="169" fontId="94" fillId="0" borderId="21" xfId="0" applyNumberFormat="1" applyFont="1" applyBorder="1" applyAlignment="1">
      <alignment vertical="center"/>
    </xf>
    <xf numFmtId="0" fontId="82" fillId="0" borderId="15" xfId="0" applyFont="1" applyBorder="1" applyAlignment="1">
      <alignment vertical="center"/>
    </xf>
    <xf numFmtId="0" fontId="82" fillId="0" borderId="76" xfId="0" applyFont="1" applyBorder="1" applyAlignment="1">
      <alignment horizontal="right" vertical="center"/>
    </xf>
    <xf numFmtId="0" fontId="82" fillId="0" borderId="76" xfId="0" applyFont="1" applyBorder="1" applyAlignment="1">
      <alignment horizontal="right" vertical="center" wrapText="1"/>
    </xf>
    <xf numFmtId="0" fontId="82" fillId="0" borderId="0" xfId="0" applyFont="1" applyAlignment="1">
      <alignment horizontal="right" vertical="center"/>
    </xf>
    <xf numFmtId="0" fontId="72" fillId="0" borderId="0" xfId="0" applyFont="1" applyAlignment="1">
      <alignment horizontal="right" vertical="center"/>
    </xf>
    <xf numFmtId="0" fontId="84" fillId="0" borderId="76" xfId="0" applyFont="1" applyBorder="1" applyAlignment="1">
      <alignment horizontal="right" vertical="center"/>
    </xf>
    <xf numFmtId="0" fontId="0" fillId="33" borderId="0" xfId="12" applyFont="1"/>
    <xf numFmtId="8" fontId="0" fillId="33" borderId="124" xfId="12" applyNumberFormat="1" applyFont="1" applyBorder="1"/>
    <xf numFmtId="0" fontId="0" fillId="33" borderId="124" xfId="12" applyFont="1" applyBorder="1"/>
    <xf numFmtId="0" fontId="8" fillId="33" borderId="0" xfId="12" applyFont="1" applyAlignment="1">
      <alignment horizontal="right"/>
    </xf>
    <xf numFmtId="9" fontId="8" fillId="33" borderId="124" xfId="12" applyNumberFormat="1" applyFont="1" applyBorder="1"/>
    <xf numFmtId="0" fontId="0" fillId="33" borderId="125" xfId="12" applyFont="1" applyBorder="1"/>
    <xf numFmtId="0" fontId="2" fillId="5" borderId="16" xfId="13" applyFont="1" applyFill="1" applyBorder="1"/>
    <xf numFmtId="8" fontId="2" fillId="5" borderId="126" xfId="13" applyNumberFormat="1" applyFont="1" applyFill="1" applyBorder="1"/>
    <xf numFmtId="9" fontId="0" fillId="0" borderId="0" xfId="3" applyFont="1" applyFill="1" applyBorder="1" applyAlignment="1">
      <alignment horizontal="center"/>
    </xf>
    <xf numFmtId="8" fontId="0" fillId="0" borderId="0" xfId="14" applyNumberFormat="1" applyFont="1" applyFill="1" applyBorder="1"/>
    <xf numFmtId="0" fontId="82" fillId="0" borderId="21" xfId="0" applyFont="1" applyBorder="1" applyAlignment="1">
      <alignment vertical="center"/>
    </xf>
    <xf numFmtId="2" fontId="82" fillId="0" borderId="0" xfId="0" applyNumberFormat="1" applyFont="1" applyAlignment="1">
      <alignment vertical="center"/>
    </xf>
    <xf numFmtId="0" fontId="59" fillId="0" borderId="0" xfId="0" applyFont="1" applyAlignment="1">
      <alignment horizontal="right"/>
    </xf>
    <xf numFmtId="0" fontId="60" fillId="0" borderId="0" xfId="0" applyFont="1" applyAlignment="1">
      <alignment horizontal="right" vertical="top" wrapText="1"/>
    </xf>
    <xf numFmtId="10" fontId="65" fillId="25" borderId="19" xfId="3" applyNumberFormat="1" applyFont="1" applyFill="1" applyBorder="1" applyAlignment="1">
      <alignment horizontal="center" vertical="center"/>
    </xf>
    <xf numFmtId="0" fontId="81" fillId="31" borderId="19" xfId="0" applyFont="1" applyFill="1" applyBorder="1" applyAlignment="1">
      <alignment horizontal="left" vertical="top" wrapText="1"/>
    </xf>
    <xf numFmtId="0" fontId="82" fillId="0" borderId="127" xfId="0" applyFont="1" applyBorder="1" applyProtection="1">
      <protection locked="0"/>
    </xf>
    <xf numFmtId="0" fontId="82" fillId="0" borderId="128" xfId="0" applyFont="1" applyBorder="1" applyProtection="1">
      <protection locked="0"/>
    </xf>
    <xf numFmtId="8" fontId="82" fillId="0" borderId="128" xfId="0" applyNumberFormat="1" applyFont="1" applyBorder="1" applyProtection="1">
      <protection locked="0"/>
    </xf>
    <xf numFmtId="0" fontId="82" fillId="0" borderId="129" xfId="0" applyFont="1" applyBorder="1" applyProtection="1">
      <protection locked="0"/>
    </xf>
    <xf numFmtId="0" fontId="72" fillId="0" borderId="130" xfId="0" applyFont="1" applyBorder="1" applyAlignment="1" applyProtection="1">
      <alignment horizontal="center" vertical="center" wrapText="1"/>
      <protection locked="0"/>
    </xf>
    <xf numFmtId="0" fontId="72" fillId="0" borderId="75" xfId="0" applyFont="1" applyBorder="1" applyAlignment="1" applyProtection="1">
      <alignment horizontal="center" vertical="center" wrapText="1"/>
      <protection locked="0"/>
    </xf>
    <xf numFmtId="8" fontId="72" fillId="0" borderId="75" xfId="0" applyNumberFormat="1" applyFont="1" applyBorder="1" applyAlignment="1" applyProtection="1">
      <alignment horizontal="center" vertical="center" wrapText="1"/>
      <protection locked="0"/>
    </xf>
    <xf numFmtId="0" fontId="72" fillId="0" borderId="75" xfId="0" applyFont="1" applyBorder="1" applyAlignment="1" applyProtection="1">
      <alignment horizontal="center" vertical="center"/>
      <protection locked="0"/>
    </xf>
    <xf numFmtId="0" fontId="72" fillId="0" borderId="131" xfId="0" applyFont="1" applyBorder="1" applyAlignment="1" applyProtection="1">
      <alignment horizontal="center" vertical="center" wrapText="1"/>
      <protection locked="0"/>
    </xf>
    <xf numFmtId="0" fontId="82" fillId="0" borderId="130" xfId="0" applyFont="1" applyBorder="1" applyProtection="1">
      <protection locked="0"/>
    </xf>
    <xf numFmtId="0" fontId="72" fillId="0" borderId="75" xfId="0" applyFont="1" applyBorder="1" applyAlignment="1" applyProtection="1">
      <alignment vertical="top"/>
      <protection locked="0"/>
    </xf>
    <xf numFmtId="0" fontId="84" fillId="0" borderId="131" xfId="0" applyFont="1" applyBorder="1" applyAlignment="1" applyProtection="1">
      <alignment horizontal="center"/>
      <protection locked="0"/>
    </xf>
    <xf numFmtId="0" fontId="72" fillId="29" borderId="132" xfId="0" applyFont="1" applyFill="1" applyBorder="1" applyAlignment="1" applyProtection="1">
      <alignment vertical="center"/>
      <protection locked="0"/>
    </xf>
    <xf numFmtId="0" fontId="72" fillId="29" borderId="133" xfId="0" applyFont="1" applyFill="1" applyBorder="1" applyAlignment="1" applyProtection="1">
      <alignment vertical="center"/>
      <protection locked="0"/>
    </xf>
    <xf numFmtId="0" fontId="72" fillId="29" borderId="133" xfId="0" applyFont="1" applyFill="1" applyBorder="1" applyAlignment="1" applyProtection="1">
      <alignment horizontal="center" vertical="center" wrapText="1"/>
      <protection locked="0"/>
    </xf>
    <xf numFmtId="8" fontId="72" fillId="29" borderId="133" xfId="0" applyNumberFormat="1" applyFont="1" applyFill="1" applyBorder="1" applyAlignment="1" applyProtection="1">
      <alignment horizontal="center" vertical="center" wrapText="1"/>
      <protection locked="0"/>
    </xf>
    <xf numFmtId="0" fontId="72" fillId="29" borderId="133" xfId="0" applyFont="1" applyFill="1" applyBorder="1" applyAlignment="1" applyProtection="1">
      <alignment horizontal="center" vertical="center"/>
      <protection locked="0"/>
    </xf>
    <xf numFmtId="167" fontId="72" fillId="29" borderId="133" xfId="2" applyNumberFormat="1" applyFont="1" applyFill="1" applyBorder="1" applyAlignment="1" applyProtection="1">
      <alignment horizontal="center" vertical="center" wrapText="1"/>
      <protection locked="0"/>
    </xf>
    <xf numFmtId="167" fontId="72" fillId="29" borderId="133" xfId="0" applyNumberFormat="1" applyFont="1" applyFill="1" applyBorder="1" applyAlignment="1" applyProtection="1">
      <alignment horizontal="center" vertical="center" wrapText="1"/>
      <protection locked="0"/>
    </xf>
    <xf numFmtId="0" fontId="90" fillId="29" borderId="134" xfId="0" applyFont="1" applyFill="1" applyBorder="1" applyAlignment="1" applyProtection="1">
      <alignment horizontal="center" vertical="center"/>
      <protection locked="0"/>
    </xf>
    <xf numFmtId="0" fontId="82" fillId="0" borderId="130" xfId="0" applyFont="1" applyBorder="1"/>
    <xf numFmtId="0" fontId="82" fillId="0" borderId="75" xfId="0" applyFont="1" applyBorder="1" applyAlignment="1" applyProtection="1">
      <alignment vertical="top"/>
      <protection locked="0"/>
    </xf>
    <xf numFmtId="0" fontId="82" fillId="0" borderId="75" xfId="0" applyFont="1" applyBorder="1" applyAlignment="1" applyProtection="1">
      <alignment horizontal="center" vertical="center" wrapText="1"/>
      <protection locked="0"/>
    </xf>
    <xf numFmtId="167" fontId="82" fillId="0" borderId="75" xfId="0" applyNumberFormat="1" applyFont="1" applyBorder="1" applyAlignment="1" applyProtection="1">
      <alignment horizontal="center" vertical="center" wrapText="1"/>
      <protection locked="0"/>
    </xf>
    <xf numFmtId="0" fontId="82" fillId="0" borderId="75" xfId="0" applyFont="1" applyBorder="1" applyAlignment="1" applyProtection="1">
      <alignment horizontal="center" vertical="center"/>
      <protection locked="0"/>
    </xf>
    <xf numFmtId="44" fontId="82" fillId="0" borderId="75" xfId="2" applyFont="1" applyBorder="1" applyProtection="1">
      <protection locked="0"/>
    </xf>
    <xf numFmtId="167" fontId="82" fillId="0" borderId="75" xfId="2" applyNumberFormat="1" applyFont="1" applyBorder="1" applyAlignment="1" applyProtection="1">
      <alignment horizontal="center" vertical="center" wrapText="1"/>
      <protection locked="0"/>
    </xf>
    <xf numFmtId="0" fontId="82" fillId="0" borderId="130" xfId="0" applyFont="1" applyBorder="1" applyAlignment="1">
      <alignment vertical="center"/>
    </xf>
    <xf numFmtId="0" fontId="60" fillId="0" borderId="130" xfId="0" applyFont="1" applyBorder="1" applyAlignment="1">
      <alignment vertical="center"/>
    </xf>
    <xf numFmtId="0" fontId="72" fillId="29" borderId="132" xfId="0" applyFont="1" applyFill="1" applyBorder="1" applyAlignment="1">
      <alignment vertical="center"/>
    </xf>
    <xf numFmtId="0" fontId="72" fillId="30" borderId="130" xfId="0" applyFont="1" applyFill="1" applyBorder="1" applyAlignment="1">
      <alignment vertical="center"/>
    </xf>
    <xf numFmtId="0" fontId="82" fillId="30" borderId="75" xfId="0" applyFont="1" applyFill="1" applyBorder="1" applyAlignment="1" applyProtection="1">
      <alignment vertical="center"/>
      <protection locked="0"/>
    </xf>
    <xf numFmtId="0" fontId="82" fillId="30" borderId="75" xfId="0" applyFont="1" applyFill="1" applyBorder="1" applyAlignment="1" applyProtection="1">
      <alignment horizontal="center" vertical="center" wrapText="1"/>
      <protection locked="0"/>
    </xf>
    <xf numFmtId="8" fontId="82" fillId="30" borderId="75" xfId="0" applyNumberFormat="1" applyFont="1" applyFill="1" applyBorder="1" applyAlignment="1" applyProtection="1">
      <alignment horizontal="center" vertical="center" wrapText="1"/>
      <protection locked="0"/>
    </xf>
    <xf numFmtId="0" fontId="82" fillId="30" borderId="75" xfId="0" applyFont="1" applyFill="1" applyBorder="1" applyAlignment="1" applyProtection="1">
      <alignment horizontal="center" vertical="center"/>
      <protection locked="0"/>
    </xf>
    <xf numFmtId="167" fontId="82" fillId="30" borderId="75" xfId="2" applyNumberFormat="1" applyFont="1" applyFill="1" applyBorder="1" applyAlignment="1" applyProtection="1">
      <alignment horizontal="center" vertical="center" wrapText="1"/>
      <protection locked="0"/>
    </xf>
    <xf numFmtId="0" fontId="84" fillId="30" borderId="131" xfId="0" applyFont="1" applyFill="1" applyBorder="1" applyAlignment="1" applyProtection="1">
      <alignment horizontal="center" vertical="center"/>
      <protection locked="0"/>
    </xf>
    <xf numFmtId="0" fontId="72" fillId="30" borderId="130" xfId="0" applyFont="1" applyFill="1" applyBorder="1" applyAlignment="1" applyProtection="1">
      <alignment horizontal="left" vertical="center"/>
      <protection locked="0"/>
    </xf>
    <xf numFmtId="0" fontId="82" fillId="30" borderId="75" xfId="0" applyFont="1" applyFill="1" applyBorder="1" applyAlignment="1" applyProtection="1">
      <alignment horizontal="left" vertical="center"/>
      <protection locked="0"/>
    </xf>
    <xf numFmtId="8" fontId="82" fillId="30" borderId="75" xfId="0" applyNumberFormat="1" applyFont="1" applyFill="1" applyBorder="1" applyAlignment="1" applyProtection="1">
      <alignment horizontal="center" vertical="center"/>
      <protection locked="0"/>
    </xf>
    <xf numFmtId="167" fontId="82" fillId="30" borderId="75" xfId="2" applyNumberFormat="1" applyFont="1" applyFill="1" applyBorder="1" applyAlignment="1" applyProtection="1">
      <alignment horizontal="center" vertical="center"/>
      <protection locked="0"/>
    </xf>
    <xf numFmtId="167" fontId="82" fillId="30" borderId="75" xfId="0" applyNumberFormat="1" applyFont="1" applyFill="1" applyBorder="1" applyAlignment="1" applyProtection="1">
      <alignment horizontal="center" vertical="center"/>
      <protection locked="0"/>
    </xf>
    <xf numFmtId="44" fontId="72" fillId="30" borderId="131" xfId="2" applyFont="1" applyFill="1" applyBorder="1" applyAlignment="1" applyProtection="1">
      <alignment horizontal="left" vertical="center"/>
      <protection locked="0"/>
    </xf>
    <xf numFmtId="0" fontId="82" fillId="0" borderId="75" xfId="0" applyFont="1" applyBorder="1" applyProtection="1">
      <protection locked="0"/>
    </xf>
    <xf numFmtId="167" fontId="82" fillId="0" borderId="75" xfId="2" applyNumberFormat="1" applyFont="1" applyBorder="1" applyAlignment="1" applyProtection="1">
      <alignment horizontal="center" vertical="center"/>
      <protection locked="0"/>
    </xf>
    <xf numFmtId="44" fontId="84" fillId="0" borderId="131" xfId="2" applyFont="1" applyFill="1" applyBorder="1" applyAlignment="1" applyProtection="1">
      <alignment horizontal="center"/>
      <protection locked="0"/>
    </xf>
    <xf numFmtId="8" fontId="82" fillId="0" borderId="75" xfId="2" applyNumberFormat="1" applyFont="1" applyBorder="1" applyAlignment="1" applyProtection="1">
      <alignment horizontal="center"/>
      <protection locked="0"/>
    </xf>
    <xf numFmtId="0" fontId="83" fillId="30" borderId="75" xfId="0" applyFont="1" applyFill="1" applyBorder="1" applyAlignment="1" applyProtection="1">
      <alignment horizontal="left" vertical="center"/>
      <protection locked="0"/>
    </xf>
    <xf numFmtId="8" fontId="83" fillId="30" borderId="75" xfId="0" applyNumberFormat="1" applyFont="1" applyFill="1" applyBorder="1" applyAlignment="1" applyProtection="1">
      <alignment horizontal="center" vertical="center"/>
      <protection locked="0"/>
    </xf>
    <xf numFmtId="44" fontId="86" fillId="30" borderId="131" xfId="2" applyFont="1" applyFill="1" applyBorder="1" applyAlignment="1" applyProtection="1">
      <alignment horizontal="left" vertical="center"/>
      <protection locked="0"/>
    </xf>
    <xf numFmtId="167" fontId="82" fillId="0" borderId="75" xfId="2" applyNumberFormat="1" applyFont="1" applyFill="1" applyBorder="1" applyAlignment="1" applyProtection="1">
      <alignment horizontal="center" vertical="center"/>
      <protection locked="0"/>
    </xf>
    <xf numFmtId="167" fontId="74" fillId="18" borderId="75" xfId="0" applyNumberFormat="1" applyFont="1" applyFill="1" applyBorder="1" applyAlignment="1" applyProtection="1">
      <alignment horizontal="center" vertical="center"/>
      <protection locked="0"/>
    </xf>
    <xf numFmtId="167" fontId="106" fillId="28" borderId="5" xfId="2" applyNumberFormat="1" applyFont="1" applyFill="1" applyBorder="1" applyAlignment="1" applyProtection="1">
      <alignment horizontal="center" vertical="center"/>
      <protection locked="0"/>
    </xf>
    <xf numFmtId="0" fontId="74" fillId="18" borderId="130" xfId="0" applyFont="1" applyFill="1" applyBorder="1" applyAlignment="1" applyProtection="1">
      <alignment vertical="center"/>
      <protection locked="0"/>
    </xf>
    <xf numFmtId="0" fontId="82" fillId="0" borderId="130" xfId="0" applyFont="1" applyBorder="1" applyAlignment="1" applyProtection="1">
      <alignment horizontal="left"/>
      <protection locked="0"/>
    </xf>
    <xf numFmtId="0" fontId="106" fillId="28" borderId="4" xfId="0" applyFont="1" applyFill="1" applyBorder="1" applyAlignment="1" applyProtection="1">
      <alignment horizontal="left" vertical="center" wrapText="1"/>
      <protection locked="0"/>
    </xf>
    <xf numFmtId="0" fontId="82" fillId="0" borderId="135" xfId="0" applyFont="1" applyBorder="1" applyProtection="1">
      <protection locked="0"/>
    </xf>
    <xf numFmtId="0" fontId="82" fillId="0" borderId="136" xfId="0" applyFont="1" applyBorder="1" applyProtection="1">
      <protection locked="0"/>
    </xf>
    <xf numFmtId="0" fontId="72" fillId="0" borderId="31" xfId="0" applyFont="1" applyBorder="1" applyAlignment="1" applyProtection="1">
      <alignment horizontal="center" vertical="center" wrapText="1"/>
      <protection locked="0"/>
    </xf>
    <xf numFmtId="0" fontId="72" fillId="0" borderId="11" xfId="0" applyFont="1" applyBorder="1" applyAlignment="1" applyProtection="1">
      <alignment horizontal="center" vertical="center" wrapText="1"/>
      <protection locked="0"/>
    </xf>
    <xf numFmtId="167" fontId="84" fillId="0" borderId="75" xfId="0" applyNumberFormat="1" applyFont="1" applyBorder="1" applyAlignment="1" applyProtection="1">
      <alignment horizontal="center" vertical="center"/>
      <protection locked="0"/>
    </xf>
    <xf numFmtId="0" fontId="84" fillId="0" borderId="130" xfId="0" applyFont="1" applyBorder="1" applyAlignment="1" applyProtection="1">
      <alignment vertical="center"/>
      <protection locked="0"/>
    </xf>
    <xf numFmtId="0" fontId="82" fillId="0" borderId="130" xfId="0" applyFont="1" applyBorder="1" applyAlignment="1" applyProtection="1">
      <alignment vertical="top"/>
      <protection locked="0"/>
    </xf>
    <xf numFmtId="44" fontId="60" fillId="0" borderId="0" xfId="2" applyFont="1" applyAlignment="1" applyProtection="1">
      <alignment horizontal="center" vertical="center"/>
      <protection locked="0"/>
    </xf>
    <xf numFmtId="4" fontId="90" fillId="0" borderId="19" xfId="0" applyNumberFormat="1" applyFont="1" applyBorder="1"/>
    <xf numFmtId="44" fontId="79" fillId="0" borderId="19" xfId="2" applyFont="1" applyFill="1" applyBorder="1" applyAlignment="1">
      <alignment vertical="top"/>
    </xf>
    <xf numFmtId="44" fontId="79" fillId="0" borderId="0" xfId="2" applyFont="1" applyFill="1" applyBorder="1" applyAlignment="1">
      <alignment vertical="top"/>
    </xf>
    <xf numFmtId="9" fontId="82" fillId="25" borderId="76" xfId="3" applyFont="1" applyFill="1" applyBorder="1" applyAlignment="1" applyProtection="1">
      <alignment horizontal="center" vertical="center"/>
      <protection locked="0"/>
    </xf>
    <xf numFmtId="9" fontId="82" fillId="25" borderId="76" xfId="3" applyFont="1" applyFill="1" applyBorder="1" applyAlignment="1">
      <alignment horizontal="center" vertical="center"/>
    </xf>
    <xf numFmtId="169" fontId="82" fillId="0" borderId="0" xfId="0" applyNumberFormat="1" applyFont="1" applyAlignment="1" applyProtection="1">
      <alignment horizontal="center" vertical="center"/>
      <protection locked="0"/>
    </xf>
    <xf numFmtId="169" fontId="90" fillId="0" borderId="0" xfId="0" applyNumberFormat="1" applyFont="1" applyAlignment="1">
      <alignment horizontal="center" vertical="center"/>
    </xf>
    <xf numFmtId="169" fontId="84" fillId="25" borderId="76" xfId="0" applyNumberFormat="1" applyFont="1" applyFill="1" applyBorder="1" applyAlignment="1" applyProtection="1">
      <alignment horizontal="center" vertical="center"/>
      <protection locked="0"/>
    </xf>
    <xf numFmtId="0" fontId="84" fillId="0" borderId="0" xfId="0" applyFont="1"/>
    <xf numFmtId="10" fontId="107" fillId="0" borderId="0" xfId="3" applyNumberFormat="1" applyFont="1" applyProtection="1">
      <protection locked="0"/>
    </xf>
    <xf numFmtId="0" fontId="59" fillId="0" borderId="121" xfId="0" applyFont="1" applyBorder="1" applyAlignment="1">
      <alignment horizontal="center"/>
    </xf>
    <xf numFmtId="0" fontId="84" fillId="43" borderId="0" xfId="0" applyFont="1" applyFill="1" applyProtection="1">
      <protection locked="0"/>
    </xf>
    <xf numFmtId="167" fontId="60" fillId="0" borderId="0" xfId="11" applyNumberFormat="1" applyFont="1" applyFill="1" applyBorder="1" applyProtection="1">
      <protection locked="0"/>
    </xf>
    <xf numFmtId="9" fontId="126" fillId="25" borderId="76" xfId="3" applyFont="1" applyFill="1" applyBorder="1" applyAlignment="1">
      <alignment horizontal="center" vertical="center"/>
    </xf>
    <xf numFmtId="9" fontId="126" fillId="25" borderId="78" xfId="3" applyFont="1" applyFill="1" applyBorder="1" applyAlignment="1">
      <alignment horizontal="center" vertical="center"/>
    </xf>
    <xf numFmtId="9" fontId="82" fillId="0" borderId="0" xfId="0" applyNumberFormat="1" applyFont="1" applyAlignment="1">
      <alignment vertical="center"/>
    </xf>
    <xf numFmtId="10" fontId="127" fillId="18" borderId="76" xfId="3" applyNumberFormat="1" applyFont="1" applyFill="1" applyBorder="1" applyAlignment="1">
      <alignment horizontal="center" vertical="center"/>
    </xf>
    <xf numFmtId="10" fontId="127" fillId="18" borderId="78" xfId="3" applyNumberFormat="1" applyFont="1" applyFill="1" applyBorder="1" applyAlignment="1">
      <alignment horizontal="center" vertical="center"/>
    </xf>
    <xf numFmtId="0" fontId="126" fillId="0" borderId="76" xfId="0" applyFont="1" applyBorder="1" applyAlignment="1">
      <alignment horizontal="right" vertical="center"/>
    </xf>
    <xf numFmtId="10" fontId="126" fillId="25" borderId="76" xfId="0" applyNumberFormat="1" applyFont="1" applyFill="1" applyBorder="1"/>
    <xf numFmtId="0" fontId="82" fillId="0" borderId="0" xfId="17" applyFont="1" applyProtection="1">
      <protection locked="0"/>
    </xf>
    <xf numFmtId="0" fontId="60" fillId="0" borderId="0" xfId="17" applyFont="1"/>
    <xf numFmtId="8" fontId="60" fillId="0" borderId="0" xfId="11" applyNumberFormat="1" applyFont="1" applyFill="1" applyBorder="1" applyAlignment="1" applyProtection="1">
      <alignment horizontal="center" vertical="center"/>
      <protection locked="0"/>
    </xf>
    <xf numFmtId="8" fontId="59" fillId="0" borderId="0" xfId="11" applyNumberFormat="1" applyFont="1" applyFill="1" applyBorder="1" applyAlignment="1" applyProtection="1">
      <alignment horizontal="center" vertical="center"/>
      <protection locked="0"/>
    </xf>
    <xf numFmtId="0" fontId="126" fillId="0" borderId="78" xfId="11" applyFont="1" applyFill="1" applyBorder="1" applyProtection="1">
      <protection locked="0"/>
    </xf>
    <xf numFmtId="8" fontId="126" fillId="25" borderId="78" xfId="11" applyNumberFormat="1" applyFont="1" applyFill="1" applyBorder="1" applyAlignment="1" applyProtection="1">
      <alignment horizontal="center" vertical="center"/>
      <protection locked="0"/>
    </xf>
    <xf numFmtId="0" fontId="2" fillId="0" borderId="0" xfId="14" applyFont="1" applyFill="1" applyBorder="1" applyAlignment="1">
      <alignment horizontal="center" vertical="center" wrapText="1"/>
    </xf>
    <xf numFmtId="164" fontId="60" fillId="0" borderId="0" xfId="17" applyNumberFormat="1" applyFont="1"/>
    <xf numFmtId="8" fontId="0" fillId="0" borderId="0" xfId="0" applyNumberFormat="1"/>
    <xf numFmtId="4" fontId="0" fillId="0" borderId="0" xfId="1" applyNumberFormat="1" applyFont="1"/>
    <xf numFmtId="0" fontId="0" fillId="0" borderId="142" xfId="0" applyBorder="1" applyAlignment="1">
      <alignment horizontal="center" vertical="center"/>
    </xf>
    <xf numFmtId="167" fontId="105" fillId="0" borderId="0" xfId="0" applyNumberFormat="1" applyFont="1" applyAlignment="1">
      <alignment horizontal="center" vertical="center"/>
    </xf>
    <xf numFmtId="10" fontId="105" fillId="0" borderId="0" xfId="3" applyNumberFormat="1" applyFont="1" applyFill="1" applyBorder="1" applyAlignment="1">
      <alignment horizontal="center" vertical="center"/>
    </xf>
    <xf numFmtId="4" fontId="105" fillId="0" borderId="0" xfId="0" applyNumberFormat="1" applyFont="1" applyAlignment="1">
      <alignment horizontal="center" vertical="center"/>
    </xf>
    <xf numFmtId="0" fontId="60" fillId="25" borderId="146" xfId="0" applyFont="1" applyFill="1" applyBorder="1" applyAlignment="1">
      <alignment horizontal="center" vertical="center"/>
    </xf>
    <xf numFmtId="0" fontId="105" fillId="28" borderId="16" xfId="0" applyFont="1" applyFill="1" applyBorder="1" applyAlignment="1">
      <alignment horizontal="center" vertical="center"/>
    </xf>
    <xf numFmtId="167" fontId="59" fillId="0" borderId="0" xfId="0" applyNumberFormat="1" applyFont="1" applyAlignment="1">
      <alignment horizontal="center" vertical="center"/>
    </xf>
    <xf numFmtId="4" fontId="59" fillId="0" borderId="0" xfId="0" applyNumberFormat="1" applyFont="1" applyAlignment="1">
      <alignment horizontal="center" vertical="center"/>
    </xf>
    <xf numFmtId="167" fontId="60" fillId="0" borderId="10" xfId="0" applyNumberFormat="1" applyFont="1" applyBorder="1" applyAlignment="1">
      <alignment horizontal="center" vertical="center"/>
    </xf>
    <xf numFmtId="0" fontId="128" fillId="0" borderId="0" xfId="0" applyFont="1" applyAlignment="1">
      <alignment horizontal="center" vertical="center"/>
    </xf>
    <xf numFmtId="167" fontId="128" fillId="0" borderId="0" xfId="0" applyNumberFormat="1" applyFont="1" applyAlignment="1">
      <alignment horizontal="center" vertical="center"/>
    </xf>
    <xf numFmtId="44" fontId="59" fillId="0" borderId="0" xfId="2" applyFont="1" applyFill="1" applyBorder="1" applyAlignment="1">
      <alignment horizontal="center" vertical="center"/>
    </xf>
    <xf numFmtId="167" fontId="63" fillId="0" borderId="0" xfId="0" applyNumberFormat="1" applyFont="1" applyAlignment="1">
      <alignment horizontal="center" vertical="center"/>
    </xf>
    <xf numFmtId="0" fontId="60" fillId="6" borderId="19" xfId="0" applyFont="1" applyFill="1" applyBorder="1"/>
    <xf numFmtId="0" fontId="60" fillId="43" borderId="19" xfId="0" applyFont="1" applyFill="1" applyBorder="1"/>
    <xf numFmtId="0" fontId="89" fillId="6" borderId="19" xfId="0" applyFont="1" applyFill="1" applyBorder="1"/>
    <xf numFmtId="0" fontId="60" fillId="25" borderId="148" xfId="0" applyFont="1" applyFill="1" applyBorder="1" applyAlignment="1">
      <alignment horizontal="center" vertical="center"/>
    </xf>
    <xf numFmtId="167" fontId="105" fillId="28" borderId="126" xfId="0" applyNumberFormat="1" applyFont="1" applyFill="1" applyBorder="1" applyAlignment="1">
      <alignment horizontal="center" vertical="center"/>
    </xf>
    <xf numFmtId="0" fontId="105" fillId="0" borderId="0" xfId="0" applyFont="1" applyAlignment="1">
      <alignment horizontal="center" vertical="center"/>
    </xf>
    <xf numFmtId="10" fontId="120" fillId="0" borderId="0" xfId="3" applyNumberFormat="1" applyFont="1" applyFill="1" applyBorder="1" applyAlignment="1">
      <alignment horizontal="center" vertical="center"/>
    </xf>
    <xf numFmtId="167" fontId="120" fillId="0" borderId="0" xfId="0" applyNumberFormat="1" applyFont="1" applyAlignment="1">
      <alignment horizontal="center" vertical="center"/>
    </xf>
    <xf numFmtId="10" fontId="65" fillId="25" borderId="137" xfId="3" applyNumberFormat="1" applyFont="1" applyFill="1" applyBorder="1" applyAlignment="1">
      <alignment horizontal="center" vertical="center"/>
    </xf>
    <xf numFmtId="10" fontId="65" fillId="25" borderId="138" xfId="3" applyNumberFormat="1" applyFont="1" applyFill="1" applyBorder="1" applyAlignment="1">
      <alignment horizontal="center" vertical="center"/>
    </xf>
    <xf numFmtId="10" fontId="63" fillId="28" borderId="126" xfId="3" applyNumberFormat="1" applyFont="1" applyFill="1" applyBorder="1" applyAlignment="1">
      <alignment horizontal="center" vertical="center"/>
    </xf>
    <xf numFmtId="10" fontId="63" fillId="0" borderId="0" xfId="3" applyNumberFormat="1" applyFont="1" applyFill="1" applyBorder="1" applyAlignment="1">
      <alignment horizontal="center" vertical="center"/>
    </xf>
    <xf numFmtId="0" fontId="105" fillId="28" borderId="126" xfId="0" applyFont="1" applyFill="1" applyBorder="1" applyAlignment="1">
      <alignment horizontal="center" vertical="center"/>
    </xf>
    <xf numFmtId="0" fontId="105" fillId="28" borderId="16" xfId="0" applyFont="1" applyFill="1" applyBorder="1" applyAlignment="1">
      <alignment horizontal="right" vertical="center"/>
    </xf>
    <xf numFmtId="0" fontId="105" fillId="28" borderId="12" xfId="0" applyFont="1" applyFill="1" applyBorder="1" applyAlignment="1">
      <alignment horizontal="right" vertical="center"/>
    </xf>
    <xf numFmtId="167" fontId="0" fillId="0" borderId="147" xfId="0" applyNumberFormat="1" applyBorder="1" applyAlignment="1">
      <alignment horizontal="center" vertical="center"/>
    </xf>
    <xf numFmtId="167" fontId="0" fillId="0" borderId="143" xfId="0" applyNumberFormat="1" applyBorder="1" applyAlignment="1">
      <alignment horizontal="center" vertical="center"/>
    </xf>
    <xf numFmtId="0" fontId="60" fillId="0" borderId="10" xfId="0" applyFont="1" applyBorder="1"/>
    <xf numFmtId="167" fontId="60" fillId="44" borderId="10" xfId="0" applyNumberFormat="1" applyFont="1" applyFill="1" applyBorder="1" applyAlignment="1">
      <alignment horizontal="center" vertical="center"/>
    </xf>
    <xf numFmtId="0" fontId="60" fillId="44" borderId="10" xfId="0" applyFont="1" applyFill="1" applyBorder="1"/>
    <xf numFmtId="44" fontId="60" fillId="0" borderId="0" xfId="2" applyFont="1" applyFill="1" applyBorder="1" applyAlignment="1"/>
    <xf numFmtId="10" fontId="0" fillId="0" borderId="0" xfId="3" applyNumberFormat="1" applyFont="1"/>
    <xf numFmtId="9" fontId="0" fillId="0" borderId="0" xfId="3" applyFont="1"/>
    <xf numFmtId="167" fontId="60" fillId="0" borderId="0" xfId="2" applyNumberFormat="1" applyFont="1" applyFill="1" applyBorder="1" applyAlignment="1">
      <alignment horizontal="left"/>
    </xf>
    <xf numFmtId="9" fontId="60" fillId="0" borderId="0" xfId="3" applyFont="1" applyFill="1" applyBorder="1" applyAlignment="1">
      <alignment horizontal="left"/>
    </xf>
    <xf numFmtId="0" fontId="3" fillId="0" borderId="0" xfId="0" applyFont="1" applyAlignment="1">
      <alignment horizontal="left" vertical="center"/>
    </xf>
    <xf numFmtId="0" fontId="129" fillId="0" borderId="0" xfId="0" applyFont="1" applyAlignment="1">
      <alignment horizontal="left" vertical="center"/>
    </xf>
    <xf numFmtId="0" fontId="129" fillId="0" borderId="0" xfId="0" applyFont="1"/>
    <xf numFmtId="0" fontId="130" fillId="0" borderId="0" xfId="0" quotePrefix="1" applyFont="1"/>
    <xf numFmtId="0" fontId="129" fillId="45" borderId="0" xfId="0" applyFont="1" applyFill="1" applyAlignment="1">
      <alignment horizontal="left" vertical="center"/>
    </xf>
    <xf numFmtId="0" fontId="19" fillId="0" borderId="0" xfId="0" quotePrefix="1" applyFont="1"/>
    <xf numFmtId="14" fontId="129" fillId="0" borderId="0" xfId="0" applyNumberFormat="1" applyFont="1" applyAlignment="1">
      <alignment horizontal="left" vertical="center"/>
    </xf>
    <xf numFmtId="167" fontId="129" fillId="0" borderId="0" xfId="2" applyNumberFormat="1" applyFont="1" applyFill="1" applyBorder="1" applyAlignment="1">
      <alignment horizontal="left" vertical="center"/>
    </xf>
    <xf numFmtId="0" fontId="3" fillId="0" borderId="140" xfId="0" applyFont="1" applyBorder="1" applyAlignment="1">
      <alignment horizontal="left" vertical="center"/>
    </xf>
    <xf numFmtId="167" fontId="3" fillId="0" borderId="141" xfId="2" applyNumberFormat="1" applyFont="1" applyFill="1" applyBorder="1" applyAlignment="1">
      <alignment horizontal="left" vertical="center"/>
    </xf>
    <xf numFmtId="0" fontId="131" fillId="0" borderId="0" xfId="0" quotePrefix="1" applyFont="1" applyAlignment="1">
      <alignment horizontal="left"/>
    </xf>
    <xf numFmtId="167" fontId="129" fillId="0" borderId="0" xfId="2" applyNumberFormat="1" applyFont="1" applyFill="1" applyBorder="1" applyAlignment="1">
      <alignment horizontal="left"/>
    </xf>
    <xf numFmtId="9" fontId="129" fillId="0" borderId="0" xfId="3" applyFont="1" applyFill="1" applyBorder="1" applyAlignment="1">
      <alignment horizontal="left"/>
    </xf>
    <xf numFmtId="0" fontId="129" fillId="0" borderId="0" xfId="2" applyNumberFormat="1" applyFont="1" applyFill="1" applyBorder="1" applyAlignment="1">
      <alignment horizontal="left" vertical="center"/>
    </xf>
    <xf numFmtId="0" fontId="132" fillId="0" borderId="0" xfId="0" quotePrefix="1" applyFont="1"/>
    <xf numFmtId="167" fontId="129" fillId="0" borderId="0" xfId="0" applyNumberFormat="1" applyFont="1" applyAlignment="1">
      <alignment horizontal="left" vertical="center"/>
    </xf>
    <xf numFmtId="0" fontId="3" fillId="0" borderId="0" xfId="0" applyFont="1" applyAlignment="1">
      <alignment horizontal="left" vertical="center" wrapText="1"/>
    </xf>
    <xf numFmtId="0" fontId="19" fillId="0" borderId="0" xfId="0" quotePrefix="1" applyFont="1" applyAlignment="1">
      <alignment vertical="center"/>
    </xf>
    <xf numFmtId="9" fontId="129" fillId="0" borderId="0" xfId="3" applyFont="1" applyFill="1" applyBorder="1" applyAlignment="1">
      <alignment horizontal="left" vertical="center"/>
    </xf>
    <xf numFmtId="0" fontId="3" fillId="0" borderId="80" xfId="0" applyFont="1" applyBorder="1" applyAlignment="1">
      <alignment horizontal="left" vertical="center"/>
    </xf>
    <xf numFmtId="167" fontId="129" fillId="0" borderId="80" xfId="0" applyNumberFormat="1" applyFont="1" applyBorder="1" applyAlignment="1">
      <alignment horizontal="left" vertical="center"/>
    </xf>
    <xf numFmtId="0" fontId="19" fillId="0" borderId="0" xfId="0" quotePrefix="1" applyFont="1" applyAlignment="1">
      <alignment vertical="top"/>
    </xf>
    <xf numFmtId="170" fontId="129" fillId="0" borderId="0" xfId="3" applyNumberFormat="1" applyFont="1" applyFill="1" applyBorder="1" applyAlignment="1">
      <alignment horizontal="left" vertical="center"/>
    </xf>
    <xf numFmtId="10" fontId="129" fillId="0" borderId="0" xfId="3" applyNumberFormat="1" applyFont="1" applyFill="1" applyBorder="1" applyAlignment="1">
      <alignment horizontal="left" vertical="center"/>
    </xf>
    <xf numFmtId="0" fontId="3" fillId="0" borderId="0" xfId="0" applyFont="1" applyAlignment="1">
      <alignment vertical="center"/>
    </xf>
    <xf numFmtId="0" fontId="3" fillId="0" borderId="16" xfId="0" applyFont="1" applyBorder="1"/>
    <xf numFmtId="0" fontId="3" fillId="0" borderId="15" xfId="0" applyFont="1" applyBorder="1" applyAlignment="1">
      <alignment vertical="center"/>
    </xf>
    <xf numFmtId="0" fontId="19" fillId="0" borderId="0" xfId="0" applyFont="1" applyAlignment="1">
      <alignment vertical="center"/>
    </xf>
    <xf numFmtId="0" fontId="60" fillId="45" borderId="0" xfId="0" applyFont="1" applyFill="1" applyAlignment="1">
      <alignment horizontal="left"/>
    </xf>
    <xf numFmtId="0" fontId="99" fillId="45" borderId="0" xfId="0" applyFont="1" applyFill="1" applyAlignment="1">
      <alignment vertical="center"/>
    </xf>
    <xf numFmtId="0" fontId="66" fillId="0" borderId="0" xfId="0" applyFont="1" applyAlignment="1">
      <alignment horizontal="left"/>
    </xf>
    <xf numFmtId="0" fontId="133" fillId="0" borderId="0" xfId="0" applyFont="1" applyAlignment="1">
      <alignment vertical="center"/>
    </xf>
    <xf numFmtId="10" fontId="59" fillId="45" borderId="69" xfId="0" applyNumberFormat="1" applyFont="1" applyFill="1" applyBorder="1"/>
    <xf numFmtId="0" fontId="60" fillId="45" borderId="69" xfId="0" applyFont="1" applyFill="1" applyBorder="1"/>
    <xf numFmtId="49" fontId="43" fillId="45" borderId="10" xfId="0" applyNumberFormat="1" applyFont="1" applyFill="1" applyBorder="1" applyAlignment="1">
      <alignment horizontal="left" vertical="center"/>
    </xf>
    <xf numFmtId="0" fontId="43" fillId="45" borderId="10" xfId="0" applyFont="1" applyFill="1" applyBorder="1" applyAlignment="1">
      <alignment horizontal="left" vertical="center"/>
    </xf>
    <xf numFmtId="0" fontId="60" fillId="45" borderId="76" xfId="0" applyFont="1" applyFill="1" applyBorder="1"/>
    <xf numFmtId="44" fontId="0" fillId="45" borderId="78" xfId="2" applyFont="1" applyFill="1" applyBorder="1"/>
    <xf numFmtId="44" fontId="2" fillId="45" borderId="78" xfId="2" applyFont="1" applyFill="1" applyBorder="1"/>
    <xf numFmtId="0" fontId="0" fillId="45" borderId="78" xfId="0" applyFill="1" applyBorder="1"/>
    <xf numFmtId="0" fontId="134" fillId="0" borderId="0" xfId="0" applyFont="1"/>
    <xf numFmtId="0" fontId="60" fillId="45" borderId="0" xfId="0" applyFont="1" applyFill="1"/>
    <xf numFmtId="0" fontId="60" fillId="45" borderId="137" xfId="0" applyFont="1" applyFill="1" applyBorder="1"/>
    <xf numFmtId="0" fontId="60" fillId="45" borderId="138" xfId="0" applyFont="1" applyFill="1" applyBorder="1"/>
    <xf numFmtId="0" fontId="60" fillId="45" borderId="139" xfId="0" applyFont="1" applyFill="1" applyBorder="1"/>
    <xf numFmtId="0" fontId="84" fillId="29" borderId="117" xfId="0" applyFont="1" applyFill="1" applyBorder="1" applyAlignment="1" applyProtection="1">
      <alignment horizontal="center" vertical="center"/>
      <protection locked="0"/>
    </xf>
    <xf numFmtId="0" fontId="84" fillId="30" borderId="117" xfId="0" applyFont="1" applyFill="1" applyBorder="1" applyAlignment="1" applyProtection="1">
      <alignment horizontal="center" vertical="center"/>
      <protection locked="0"/>
    </xf>
    <xf numFmtId="167" fontId="66" fillId="30" borderId="0" xfId="0" applyNumberFormat="1" applyFont="1" applyFill="1" applyAlignment="1" applyProtection="1">
      <alignment horizontal="center" vertical="center"/>
      <protection locked="0"/>
    </xf>
    <xf numFmtId="167" fontId="80" fillId="18" borderId="0" xfId="2" applyNumberFormat="1" applyFont="1" applyFill="1" applyBorder="1" applyAlignment="1" applyProtection="1">
      <alignment horizontal="center" vertical="center"/>
      <protection locked="0"/>
    </xf>
    <xf numFmtId="167" fontId="106" fillId="28" borderId="71" xfId="0" applyNumberFormat="1" applyFont="1" applyFill="1" applyBorder="1" applyAlignment="1" applyProtection="1">
      <alignment horizontal="center" vertical="center"/>
      <protection locked="0"/>
    </xf>
    <xf numFmtId="0" fontId="60" fillId="0" borderId="117" xfId="0" applyFont="1" applyBorder="1" applyAlignment="1">
      <alignment horizontal="center" vertical="center"/>
    </xf>
    <xf numFmtId="44" fontId="72" fillId="30" borderId="117" xfId="2" applyFont="1" applyFill="1" applyBorder="1" applyAlignment="1" applyProtection="1">
      <alignment horizontal="center" vertical="center"/>
      <protection locked="0"/>
    </xf>
    <xf numFmtId="0" fontId="60" fillId="0" borderId="117" xfId="0" applyFont="1" applyBorder="1" applyAlignment="1" applyProtection="1">
      <alignment horizontal="center" vertical="center"/>
      <protection locked="0"/>
    </xf>
    <xf numFmtId="0" fontId="60" fillId="30" borderId="0" xfId="0" applyFont="1" applyFill="1" applyAlignment="1" applyProtection="1">
      <alignment horizontal="center" vertical="center"/>
      <protection locked="0"/>
    </xf>
    <xf numFmtId="0" fontId="66" fillId="30" borderId="0" xfId="0" applyFont="1" applyFill="1" applyAlignment="1" applyProtection="1">
      <alignment horizontal="center" vertical="center"/>
      <protection locked="0"/>
    </xf>
    <xf numFmtId="44" fontId="58" fillId="30" borderId="117" xfId="2" applyFont="1" applyFill="1" applyBorder="1" applyAlignment="1" applyProtection="1">
      <alignment horizontal="center" vertical="center"/>
      <protection locked="0"/>
    </xf>
    <xf numFmtId="0" fontId="79" fillId="18" borderId="0" xfId="0" applyFont="1" applyFill="1" applyAlignment="1" applyProtection="1">
      <alignment horizontal="center" vertical="center"/>
      <protection locked="0"/>
    </xf>
    <xf numFmtId="0" fontId="80" fillId="18" borderId="0" xfId="0" applyFont="1" applyFill="1" applyAlignment="1" applyProtection="1">
      <alignment horizontal="center" vertical="center"/>
      <protection locked="0"/>
    </xf>
    <xf numFmtId="44" fontId="80" fillId="18" borderId="0" xfId="0" applyNumberFormat="1" applyFont="1" applyFill="1" applyAlignment="1" applyProtection="1">
      <alignment horizontal="center" vertical="center"/>
      <protection locked="0"/>
    </xf>
    <xf numFmtId="0" fontId="106" fillId="28" borderId="71" xfId="0" applyFont="1" applyFill="1" applyBorder="1" applyAlignment="1" applyProtection="1">
      <alignment horizontal="center" vertical="center"/>
      <protection locked="0"/>
    </xf>
    <xf numFmtId="44" fontId="106" fillId="28" borderId="71" xfId="2" applyFont="1" applyFill="1" applyBorder="1" applyAlignment="1" applyProtection="1">
      <alignment horizontal="center" vertical="center"/>
      <protection locked="0"/>
    </xf>
    <xf numFmtId="0" fontId="116" fillId="38" borderId="71" xfId="0" applyFont="1" applyFill="1" applyBorder="1" applyAlignment="1" applyProtection="1">
      <alignment horizontal="center" vertical="center"/>
      <protection locked="0"/>
    </xf>
    <xf numFmtId="44" fontId="116" fillId="38" borderId="71" xfId="2" applyFont="1" applyFill="1" applyBorder="1" applyAlignment="1" applyProtection="1">
      <alignment horizontal="center" vertical="center"/>
      <protection locked="0"/>
    </xf>
    <xf numFmtId="0" fontId="106" fillId="38" borderId="119" xfId="0" applyFont="1" applyFill="1" applyBorder="1" applyAlignment="1" applyProtection="1">
      <alignment horizontal="center" vertical="center"/>
      <protection locked="0"/>
    </xf>
    <xf numFmtId="167" fontId="106" fillId="38" borderId="113" xfId="0" applyNumberFormat="1" applyFont="1" applyFill="1" applyBorder="1" applyAlignment="1" applyProtection="1">
      <alignment horizontal="center" vertical="center"/>
      <protection locked="0"/>
    </xf>
    <xf numFmtId="0" fontId="72" fillId="39" borderId="120" xfId="0" applyFont="1" applyFill="1" applyBorder="1" applyAlignment="1" applyProtection="1">
      <alignment horizontal="center" vertical="center"/>
      <protection locked="0"/>
    </xf>
    <xf numFmtId="0" fontId="82" fillId="6" borderId="121" xfId="0" applyFont="1" applyFill="1" applyBorder="1" applyAlignment="1" applyProtection="1">
      <alignment horizontal="center"/>
      <protection locked="0"/>
    </xf>
    <xf numFmtId="0" fontId="72" fillId="0" borderId="123" xfId="0" applyFont="1" applyBorder="1" applyAlignment="1" applyProtection="1">
      <alignment horizontal="center"/>
      <protection locked="0"/>
    </xf>
    <xf numFmtId="44" fontId="96" fillId="0" borderId="123" xfId="2" applyFont="1" applyFill="1" applyBorder="1" applyAlignment="1" applyProtection="1">
      <alignment horizontal="center"/>
      <protection locked="0"/>
    </xf>
    <xf numFmtId="44" fontId="72" fillId="0" borderId="123" xfId="2" applyFont="1" applyFill="1" applyBorder="1" applyAlignment="1" applyProtection="1">
      <alignment horizontal="center"/>
      <protection locked="0"/>
    </xf>
    <xf numFmtId="44" fontId="92" fillId="0" borderId="123" xfId="2" applyFont="1" applyFill="1" applyBorder="1" applyAlignment="1" applyProtection="1">
      <alignment horizontal="center"/>
      <protection locked="0"/>
    </xf>
    <xf numFmtId="0" fontId="82" fillId="0" borderId="123" xfId="0" applyFont="1" applyBorder="1" applyProtection="1">
      <protection locked="0"/>
    </xf>
    <xf numFmtId="0" fontId="82" fillId="0" borderId="122" xfId="0" applyFont="1" applyBorder="1" applyProtection="1">
      <protection locked="0"/>
    </xf>
    <xf numFmtId="0" fontId="82" fillId="0" borderId="120" xfId="0" applyFont="1" applyBorder="1" applyAlignment="1" applyProtection="1">
      <alignment horizontal="center"/>
      <protection locked="0"/>
    </xf>
    <xf numFmtId="44" fontId="97" fillId="0" borderId="0" xfId="2" applyFont="1" applyFill="1" applyBorder="1" applyAlignment="1" applyProtection="1">
      <alignment horizontal="center" vertical="center"/>
      <protection locked="0"/>
    </xf>
    <xf numFmtId="0" fontId="72" fillId="0" borderId="121" xfId="0" applyFont="1" applyBorder="1" applyAlignment="1" applyProtection="1">
      <alignment horizontal="center"/>
      <protection locked="0"/>
    </xf>
    <xf numFmtId="0" fontId="106" fillId="0" borderId="0" xfId="0" applyFont="1" applyAlignment="1" applyProtection="1">
      <alignment vertical="center"/>
      <protection locked="0"/>
    </xf>
    <xf numFmtId="0" fontId="114" fillId="0" borderId="0" xfId="0" applyFont="1" applyAlignment="1" applyProtection="1">
      <alignment vertical="center"/>
      <protection locked="0"/>
    </xf>
    <xf numFmtId="0" fontId="60" fillId="45" borderId="93" xfId="0" applyFont="1" applyFill="1" applyBorder="1" applyAlignment="1">
      <alignment horizontal="left" vertical="center"/>
    </xf>
    <xf numFmtId="0" fontId="60" fillId="45" borderId="94" xfId="0" applyFont="1" applyFill="1" applyBorder="1" applyAlignment="1">
      <alignment horizontal="left" vertical="center"/>
    </xf>
    <xf numFmtId="0" fontId="84" fillId="45" borderId="94" xfId="0" applyFont="1" applyFill="1" applyBorder="1" applyAlignment="1">
      <alignment horizontal="left" vertical="center" wrapText="1"/>
    </xf>
    <xf numFmtId="167" fontId="84" fillId="45" borderId="76" xfId="2" applyNumberFormat="1" applyFont="1" applyFill="1" applyBorder="1" applyAlignment="1">
      <alignment horizontal="center" vertical="center"/>
    </xf>
    <xf numFmtId="167" fontId="84" fillId="45" borderId="78" xfId="2" applyNumberFormat="1" applyFont="1" applyFill="1" applyBorder="1" applyAlignment="1">
      <alignment horizontal="center" vertical="center"/>
    </xf>
    <xf numFmtId="167" fontId="84" fillId="45" borderId="78" xfId="2" applyNumberFormat="1" applyFont="1" applyFill="1" applyBorder="1" applyAlignment="1">
      <alignment horizontal="center" vertical="center" wrapText="1"/>
    </xf>
    <xf numFmtId="0" fontId="68" fillId="0" borderId="91" xfId="0" applyFont="1" applyBorder="1" applyAlignment="1">
      <alignment horizontal="left" vertical="center"/>
    </xf>
    <xf numFmtId="0" fontId="109" fillId="0" borderId="19" xfId="0" applyFont="1" applyBorder="1" applyAlignment="1" applyProtection="1">
      <alignment horizontal="left"/>
      <protection locked="0"/>
    </xf>
    <xf numFmtId="0" fontId="63" fillId="0" borderId="0" xfId="0" applyFont="1" applyAlignment="1" applyProtection="1">
      <alignment horizontal="left" wrapText="1"/>
      <protection locked="0"/>
    </xf>
    <xf numFmtId="0" fontId="63" fillId="0" borderId="102" xfId="0" applyFont="1" applyBorder="1" applyAlignment="1">
      <alignment horizontal="center" vertical="center"/>
    </xf>
    <xf numFmtId="0" fontId="65" fillId="0" borderId="25" xfId="0" applyFont="1" applyBorder="1" applyAlignment="1" applyProtection="1">
      <alignment horizontal="center" vertical="center" wrapText="1"/>
      <protection locked="0"/>
    </xf>
    <xf numFmtId="167" fontId="65" fillId="0" borderId="10" xfId="0" applyNumberFormat="1" applyFont="1" applyBorder="1" applyAlignment="1">
      <alignment horizontal="center" vertical="center"/>
    </xf>
    <xf numFmtId="167" fontId="65" fillId="0" borderId="20" xfId="19" applyNumberFormat="1" applyFont="1" applyFill="1" applyBorder="1" applyAlignment="1" applyProtection="1">
      <alignment horizontal="center" vertical="center" wrapText="1"/>
      <protection locked="0"/>
    </xf>
    <xf numFmtId="0" fontId="65" fillId="0" borderId="25" xfId="15" applyFont="1" applyBorder="1" applyAlignment="1" applyProtection="1">
      <alignment horizontal="center" vertical="top" wrapText="1"/>
      <protection locked="0"/>
    </xf>
    <xf numFmtId="167" fontId="65" fillId="0" borderId="10" xfId="15" applyNumberFormat="1" applyFont="1" applyBorder="1" applyAlignment="1">
      <alignment horizontal="center" vertical="top"/>
    </xf>
    <xf numFmtId="167" fontId="65" fillId="0" borderId="10" xfId="16" applyNumberFormat="1" applyFont="1" applyFill="1" applyBorder="1" applyAlignment="1" applyProtection="1">
      <alignment horizontal="center" vertical="top" wrapText="1"/>
      <protection locked="0"/>
    </xf>
    <xf numFmtId="167" fontId="65" fillId="0" borderId="20" xfId="16" applyNumberFormat="1" applyFont="1" applyFill="1" applyBorder="1" applyAlignment="1" applyProtection="1">
      <alignment horizontal="center" vertical="top" wrapText="1"/>
      <protection locked="0"/>
    </xf>
    <xf numFmtId="167" fontId="65" fillId="0" borderId="20" xfId="15" applyNumberFormat="1" applyFont="1" applyBorder="1" applyAlignment="1">
      <alignment horizontal="center" vertical="top"/>
    </xf>
    <xf numFmtId="167" fontId="65" fillId="0" borderId="20" xfId="16" applyNumberFormat="1" applyFont="1" applyFill="1" applyBorder="1" applyAlignment="1">
      <alignment horizontal="center" vertical="top"/>
    </xf>
    <xf numFmtId="0" fontId="120" fillId="0" borderId="0" xfId="0" applyFont="1" applyAlignment="1" applyProtection="1">
      <alignment horizontal="left" vertical="top" wrapText="1"/>
      <protection locked="0"/>
    </xf>
    <xf numFmtId="167" fontId="105" fillId="38" borderId="20" xfId="19" applyNumberFormat="1" applyFont="1" applyFill="1" applyBorder="1" applyAlignment="1" applyProtection="1">
      <alignment horizontal="center" vertical="center" wrapText="1"/>
      <protection locked="0"/>
    </xf>
    <xf numFmtId="8" fontId="82" fillId="0" borderId="0" xfId="0" applyNumberFormat="1" applyFont="1" applyAlignment="1" applyProtection="1">
      <alignment horizontal="center"/>
      <protection locked="0"/>
    </xf>
    <xf numFmtId="167" fontId="7" fillId="0" borderId="0" xfId="2" applyNumberFormat="1" applyFont="1" applyFill="1" applyBorder="1" applyAlignment="1">
      <alignment horizontal="left" vertical="center"/>
    </xf>
    <xf numFmtId="0" fontId="135" fillId="0" borderId="0" xfId="0" applyFont="1" applyAlignment="1" applyProtection="1">
      <alignment horizontal="left" vertical="top"/>
      <protection locked="0"/>
    </xf>
    <xf numFmtId="8" fontId="107" fillId="0" borderId="2" xfId="0" applyNumberFormat="1" applyFont="1" applyBorder="1" applyAlignment="1" applyProtection="1">
      <alignment horizontal="center"/>
      <protection locked="0"/>
    </xf>
    <xf numFmtId="167" fontId="79" fillId="0" borderId="0" xfId="0" applyNumberFormat="1" applyFont="1" applyAlignment="1" applyProtection="1">
      <alignment horizontal="center"/>
      <protection locked="0"/>
    </xf>
    <xf numFmtId="167" fontId="79" fillId="0" borderId="0" xfId="3" applyNumberFormat="1" applyFont="1" applyBorder="1" applyAlignment="1" applyProtection="1">
      <alignment horizontal="center"/>
      <protection locked="0"/>
    </xf>
    <xf numFmtId="167" fontId="125" fillId="38" borderId="0" xfId="0" applyNumberFormat="1" applyFont="1" applyFill="1" applyAlignment="1" applyProtection="1">
      <alignment horizontal="center"/>
      <protection locked="0"/>
    </xf>
    <xf numFmtId="167" fontId="63" fillId="0" borderId="0" xfId="3" applyNumberFormat="1" applyFont="1" applyFill="1" applyBorder="1" applyAlignment="1">
      <alignment vertical="center"/>
    </xf>
    <xf numFmtId="167" fontId="120" fillId="0" borderId="0" xfId="3" applyNumberFormat="1" applyFont="1" applyFill="1" applyBorder="1" applyAlignment="1">
      <alignment horizontal="center" vertical="center"/>
    </xf>
    <xf numFmtId="4" fontId="60" fillId="0" borderId="0" xfId="0" applyNumberFormat="1" applyFont="1" applyAlignment="1">
      <alignment horizontal="center" vertical="center"/>
    </xf>
    <xf numFmtId="4" fontId="68" fillId="0" borderId="0" xfId="0" applyNumberFormat="1" applyFont="1" applyAlignment="1">
      <alignment horizontal="center" vertical="center"/>
    </xf>
    <xf numFmtId="0" fontId="60" fillId="6" borderId="146" xfId="0" applyFont="1" applyFill="1" applyBorder="1" applyAlignment="1">
      <alignment horizontal="center" vertical="center"/>
    </xf>
    <xf numFmtId="167" fontId="60" fillId="6" borderId="138" xfId="0" applyNumberFormat="1" applyFont="1" applyFill="1" applyBorder="1" applyAlignment="1">
      <alignment horizontal="center" vertical="center"/>
    </xf>
    <xf numFmtId="0" fontId="60" fillId="6" borderId="148" xfId="0" applyFont="1" applyFill="1" applyBorder="1" applyAlignment="1">
      <alignment horizontal="center" vertical="center"/>
    </xf>
    <xf numFmtId="167" fontId="60" fillId="6" borderId="137" xfId="0" applyNumberFormat="1" applyFont="1" applyFill="1" applyBorder="1" applyAlignment="1">
      <alignment horizontal="center" vertical="center"/>
    </xf>
    <xf numFmtId="10" fontId="60" fillId="6" borderId="76" xfId="3" applyNumberFormat="1" applyFont="1" applyFill="1" applyBorder="1" applyAlignment="1">
      <alignment horizontal="center" vertical="center"/>
    </xf>
    <xf numFmtId="10" fontId="60" fillId="6" borderId="137" xfId="3" applyNumberFormat="1" applyFont="1" applyFill="1" applyBorder="1" applyAlignment="1">
      <alignment horizontal="center" vertical="center"/>
    </xf>
    <xf numFmtId="10" fontId="105" fillId="28" borderId="126" xfId="3" applyNumberFormat="1" applyFont="1" applyFill="1" applyBorder="1" applyAlignment="1">
      <alignment horizontal="center" vertical="center"/>
    </xf>
    <xf numFmtId="10" fontId="136" fillId="0" borderId="0" xfId="3" applyNumberFormat="1" applyFont="1" applyFill="1" applyBorder="1" applyAlignment="1">
      <alignment horizontal="center" vertical="center"/>
    </xf>
    <xf numFmtId="4" fontId="105" fillId="28" borderId="122" xfId="0" applyNumberFormat="1" applyFont="1" applyFill="1" applyBorder="1" applyAlignment="1">
      <alignment horizontal="center" vertical="center"/>
    </xf>
    <xf numFmtId="0" fontId="0" fillId="0" borderId="0" xfId="0" applyAlignment="1">
      <alignment horizontal="center" vertical="center"/>
    </xf>
    <xf numFmtId="10" fontId="68" fillId="0" borderId="0" xfId="3" applyNumberFormat="1" applyFont="1" applyFill="1" applyBorder="1" applyAlignment="1">
      <alignment horizontal="center" vertical="center"/>
    </xf>
    <xf numFmtId="167" fontId="0" fillId="0" borderId="0" xfId="0" applyNumberFormat="1" applyAlignment="1">
      <alignment horizontal="center" vertical="center"/>
    </xf>
    <xf numFmtId="0" fontId="105" fillId="28" borderId="121" xfId="0" applyFont="1" applyFill="1" applyBorder="1" applyAlignment="1">
      <alignment horizontal="center" vertical="center"/>
    </xf>
    <xf numFmtId="10" fontId="63" fillId="28" borderId="121" xfId="3" applyNumberFormat="1" applyFont="1" applyFill="1" applyBorder="1" applyAlignment="1">
      <alignment horizontal="center" vertical="center"/>
    </xf>
    <xf numFmtId="167" fontId="60" fillId="25" borderId="10" xfId="0" applyNumberFormat="1" applyFont="1" applyFill="1" applyBorder="1" applyAlignment="1">
      <alignment horizontal="center" vertical="center"/>
    </xf>
    <xf numFmtId="0" fontId="60" fillId="25" borderId="144" xfId="0" applyFont="1" applyFill="1" applyBorder="1" applyAlignment="1">
      <alignment horizontal="center" vertical="center"/>
    </xf>
    <xf numFmtId="167" fontId="60" fillId="25" borderId="145" xfId="0" applyNumberFormat="1" applyFont="1" applyFill="1" applyBorder="1" applyAlignment="1">
      <alignment horizontal="center" vertical="center"/>
    </xf>
    <xf numFmtId="0" fontId="60" fillId="25" borderId="25" xfId="0" applyFont="1" applyFill="1" applyBorder="1" applyAlignment="1">
      <alignment horizontal="center" vertical="center"/>
    </xf>
    <xf numFmtId="167" fontId="60" fillId="6" borderId="20" xfId="0" applyNumberFormat="1" applyFont="1" applyFill="1" applyBorder="1" applyAlignment="1">
      <alignment horizontal="center" vertical="center"/>
    </xf>
    <xf numFmtId="9" fontId="60" fillId="6" borderId="20" xfId="3" applyFont="1" applyFill="1" applyBorder="1" applyAlignment="1">
      <alignment horizontal="center" vertical="center"/>
    </xf>
    <xf numFmtId="0" fontId="63" fillId="0" borderId="25" xfId="0" applyFont="1" applyBorder="1" applyAlignment="1">
      <alignment horizontal="right" vertical="center"/>
    </xf>
    <xf numFmtId="167" fontId="63" fillId="0" borderId="20" xfId="0" applyNumberFormat="1" applyFont="1" applyBorder="1" applyAlignment="1">
      <alignment horizontal="center" vertical="center"/>
    </xf>
    <xf numFmtId="0" fontId="63" fillId="0" borderId="26" xfId="0" applyFont="1" applyBorder="1" applyAlignment="1">
      <alignment horizontal="right" vertical="center"/>
    </xf>
    <xf numFmtId="167" fontId="63" fillId="0" borderId="27" xfId="0" applyNumberFormat="1" applyFont="1" applyBorder="1" applyAlignment="1">
      <alignment horizontal="center" vertical="center"/>
    </xf>
    <xf numFmtId="0" fontId="59" fillId="25" borderId="10" xfId="0" applyFont="1" applyFill="1" applyBorder="1" applyAlignment="1">
      <alignment horizontal="center" vertical="center"/>
    </xf>
    <xf numFmtId="167" fontId="59" fillId="25" borderId="10" xfId="0" applyNumberFormat="1" applyFont="1" applyFill="1" applyBorder="1" applyAlignment="1">
      <alignment horizontal="center" vertical="center"/>
    </xf>
    <xf numFmtId="167" fontId="59" fillId="25" borderId="8" xfId="0" applyNumberFormat="1" applyFont="1" applyFill="1" applyBorder="1" applyAlignment="1">
      <alignment horizontal="center" vertical="center"/>
    </xf>
    <xf numFmtId="0" fontId="60" fillId="25" borderId="8" xfId="0" applyFont="1" applyFill="1" applyBorder="1" applyAlignment="1">
      <alignment horizontal="center" vertical="center"/>
    </xf>
    <xf numFmtId="4" fontId="63" fillId="0" borderId="20" xfId="0" applyNumberFormat="1" applyFont="1" applyBorder="1" applyAlignment="1">
      <alignment horizontal="center" vertical="center"/>
    </xf>
    <xf numFmtId="0" fontId="60" fillId="0" borderId="10" xfId="0" applyFont="1" applyBorder="1" applyAlignment="1">
      <alignment vertical="center" wrapText="1"/>
    </xf>
    <xf numFmtId="167" fontId="60" fillId="0" borderId="10" xfId="0" applyNumberFormat="1" applyFont="1" applyBorder="1" applyAlignment="1">
      <alignment vertical="center" wrapText="1"/>
    </xf>
    <xf numFmtId="0" fontId="60" fillId="46" borderId="10" xfId="0" applyFont="1" applyFill="1" applyBorder="1" applyAlignment="1">
      <alignment vertical="center" wrapText="1"/>
    </xf>
    <xf numFmtId="167" fontId="60" fillId="46" borderId="10" xfId="0" applyNumberFormat="1" applyFont="1" applyFill="1" applyBorder="1" applyAlignment="1">
      <alignment vertical="center" wrapText="1"/>
    </xf>
    <xf numFmtId="0" fontId="60" fillId="0" borderId="25" xfId="0" applyFont="1" applyBorder="1" applyAlignment="1">
      <alignment vertical="center" wrapText="1"/>
    </xf>
    <xf numFmtId="167" fontId="60" fillId="0" borderId="20" xfId="0" applyNumberFormat="1" applyFont="1" applyBorder="1" applyAlignment="1">
      <alignment vertical="center" wrapText="1"/>
    </xf>
    <xf numFmtId="0" fontId="60" fillId="46" borderId="25" xfId="0" applyFont="1" applyFill="1" applyBorder="1" applyAlignment="1">
      <alignment vertical="center" wrapText="1"/>
    </xf>
    <xf numFmtId="167" fontId="60" fillId="46" borderId="20" xfId="0" applyNumberFormat="1" applyFont="1" applyFill="1" applyBorder="1" applyAlignment="1">
      <alignment vertical="center" wrapText="1"/>
    </xf>
    <xf numFmtId="0" fontId="60" fillId="0" borderId="25" xfId="0" applyFont="1" applyBorder="1"/>
    <xf numFmtId="0" fontId="60" fillId="0" borderId="20" xfId="0" applyFont="1" applyBorder="1"/>
    <xf numFmtId="0" fontId="60" fillId="0" borderId="26" xfId="0" applyFont="1" applyBorder="1"/>
    <xf numFmtId="0" fontId="60" fillId="0" borderId="28" xfId="0" applyFont="1" applyBorder="1"/>
    <xf numFmtId="0" fontId="60" fillId="0" borderId="27" xfId="0" applyFont="1" applyBorder="1"/>
    <xf numFmtId="10" fontId="65" fillId="25" borderId="10" xfId="3" applyNumberFormat="1" applyFont="1" applyFill="1" applyBorder="1" applyAlignment="1">
      <alignment horizontal="center" vertical="center"/>
    </xf>
    <xf numFmtId="167" fontId="60" fillId="0" borderId="8" xfId="0" applyNumberFormat="1" applyFont="1" applyBorder="1" applyAlignment="1">
      <alignment horizontal="center" vertical="center"/>
    </xf>
    <xf numFmtId="0" fontId="60" fillId="0" borderId="144" xfId="0" applyFont="1" applyBorder="1"/>
    <xf numFmtId="0" fontId="60" fillId="0" borderId="102" xfId="0" applyFont="1" applyBorder="1"/>
    <xf numFmtId="4" fontId="60" fillId="6" borderId="102" xfId="0" applyNumberFormat="1" applyFont="1" applyFill="1" applyBorder="1" applyAlignment="1">
      <alignment horizontal="center" vertical="center"/>
    </xf>
    <xf numFmtId="4" fontId="60" fillId="6" borderId="145" xfId="0" applyNumberFormat="1" applyFont="1" applyFill="1" applyBorder="1" applyAlignment="1">
      <alignment horizontal="center" vertical="center"/>
    </xf>
    <xf numFmtId="167" fontId="60" fillId="25" borderId="20" xfId="0" applyNumberFormat="1" applyFont="1" applyFill="1" applyBorder="1" applyAlignment="1">
      <alignment horizontal="center" vertical="center"/>
    </xf>
    <xf numFmtId="0" fontId="60" fillId="25" borderId="25" xfId="0" applyFont="1" applyFill="1" applyBorder="1" applyAlignment="1">
      <alignment horizontal="left" vertical="center"/>
    </xf>
    <xf numFmtId="0" fontId="60" fillId="44" borderId="25" xfId="0" applyFont="1" applyFill="1" applyBorder="1" applyAlignment="1">
      <alignment vertical="center" wrapText="1"/>
    </xf>
    <xf numFmtId="167" fontId="60" fillId="44" borderId="20" xfId="0" applyNumberFormat="1" applyFont="1" applyFill="1" applyBorder="1" applyAlignment="1">
      <alignment horizontal="center" vertical="center"/>
    </xf>
    <xf numFmtId="0" fontId="60" fillId="44" borderId="26" xfId="0" applyFont="1" applyFill="1" applyBorder="1" applyAlignment="1">
      <alignment vertical="center" wrapText="1"/>
    </xf>
    <xf numFmtId="0" fontId="60" fillId="44" borderId="28" xfId="0" applyFont="1" applyFill="1" applyBorder="1"/>
    <xf numFmtId="167" fontId="60" fillId="44" borderId="28" xfId="0" applyNumberFormat="1" applyFont="1" applyFill="1" applyBorder="1" applyAlignment="1">
      <alignment horizontal="center" vertical="center"/>
    </xf>
    <xf numFmtId="167" fontId="60" fillId="44" borderId="27" xfId="0" applyNumberFormat="1" applyFont="1" applyFill="1" applyBorder="1" applyAlignment="1">
      <alignment horizontal="center" vertical="center"/>
    </xf>
    <xf numFmtId="0" fontId="66" fillId="0" borderId="75" xfId="0" applyFont="1" applyBorder="1" applyAlignment="1">
      <alignment horizontal="right" vertical="center" wrapText="1"/>
    </xf>
    <xf numFmtId="167" fontId="66" fillId="25" borderId="75" xfId="0" applyNumberFormat="1" applyFont="1" applyFill="1" applyBorder="1" applyAlignment="1">
      <alignment horizontal="left" vertical="center"/>
    </xf>
    <xf numFmtId="167" fontId="60" fillId="0" borderId="75" xfId="0" applyNumberFormat="1" applyFont="1" applyBorder="1" applyAlignment="1">
      <alignment horizontal="center" vertical="center"/>
    </xf>
    <xf numFmtId="0" fontId="60" fillId="25" borderId="25" xfId="0" applyFont="1" applyFill="1" applyBorder="1" applyAlignment="1">
      <alignment vertical="center" wrapText="1"/>
    </xf>
    <xf numFmtId="0" fontId="60" fillId="44" borderId="149" xfId="0" applyFont="1" applyFill="1" applyBorder="1" applyAlignment="1">
      <alignment vertical="center" wrapText="1"/>
    </xf>
    <xf numFmtId="10" fontId="60" fillId="44" borderId="14" xfId="0" applyNumberFormat="1" applyFont="1" applyFill="1" applyBorder="1"/>
    <xf numFmtId="167" fontId="60" fillId="44" borderId="14" xfId="0" applyNumberFormat="1" applyFont="1" applyFill="1" applyBorder="1" applyAlignment="1">
      <alignment horizontal="center" vertical="center"/>
    </xf>
    <xf numFmtId="167" fontId="60" fillId="44" borderId="150" xfId="0" applyNumberFormat="1" applyFont="1" applyFill="1" applyBorder="1" applyAlignment="1">
      <alignment horizontal="center" vertical="center"/>
    </xf>
    <xf numFmtId="167" fontId="60" fillId="0" borderId="20" xfId="0" applyNumberFormat="1" applyFont="1" applyBorder="1" applyAlignment="1">
      <alignment horizontal="center" vertical="center"/>
    </xf>
    <xf numFmtId="10" fontId="60" fillId="44" borderId="28" xfId="0" applyNumberFormat="1" applyFont="1" applyFill="1" applyBorder="1" applyAlignment="1">
      <alignment horizontal="center"/>
    </xf>
    <xf numFmtId="167" fontId="60" fillId="47" borderId="10" xfId="0" applyNumberFormat="1" applyFont="1" applyFill="1" applyBorder="1" applyAlignment="1">
      <alignment horizontal="center" vertical="center"/>
    </xf>
    <xf numFmtId="167" fontId="60" fillId="48" borderId="28" xfId="0" applyNumberFormat="1" applyFont="1" applyFill="1" applyBorder="1" applyAlignment="1">
      <alignment horizontal="center" vertical="center"/>
    </xf>
    <xf numFmtId="0" fontId="60" fillId="25" borderId="44" xfId="0" applyFont="1" applyFill="1" applyBorder="1" applyAlignment="1">
      <alignment vertical="center" wrapText="1"/>
    </xf>
    <xf numFmtId="10" fontId="65" fillId="25" borderId="8" xfId="3" applyNumberFormat="1" applyFont="1" applyFill="1" applyBorder="1" applyAlignment="1">
      <alignment horizontal="center" vertical="center"/>
    </xf>
    <xf numFmtId="167" fontId="60" fillId="25" borderId="8" xfId="0" applyNumberFormat="1" applyFont="1" applyFill="1" applyBorder="1" applyAlignment="1">
      <alignment horizontal="center" vertical="center"/>
    </xf>
    <xf numFmtId="167" fontId="60" fillId="25" borderId="9" xfId="0" applyNumberFormat="1" applyFont="1" applyFill="1" applyBorder="1" applyAlignment="1">
      <alignment horizontal="center" vertical="center"/>
    </xf>
    <xf numFmtId="167" fontId="60" fillId="0" borderId="9" xfId="0" applyNumberFormat="1" applyFont="1" applyBorder="1" applyAlignment="1">
      <alignment horizontal="center" vertical="center"/>
    </xf>
    <xf numFmtId="167" fontId="60" fillId="47" borderId="8" xfId="0" applyNumberFormat="1" applyFont="1" applyFill="1" applyBorder="1" applyAlignment="1">
      <alignment horizontal="center" vertical="center"/>
    </xf>
    <xf numFmtId="44" fontId="105" fillId="28" borderId="126" xfId="2" applyFont="1" applyFill="1" applyBorder="1" applyAlignment="1">
      <alignment horizontal="center" vertical="center"/>
    </xf>
    <xf numFmtId="0" fontId="66" fillId="0" borderId="25" xfId="0" applyFont="1" applyBorder="1" applyAlignment="1">
      <alignment vertical="center" wrapText="1"/>
    </xf>
    <xf numFmtId="0" fontId="66" fillId="0" borderId="10" xfId="0" applyFont="1" applyBorder="1"/>
    <xf numFmtId="167" fontId="66" fillId="0" borderId="10" xfId="0" applyNumberFormat="1" applyFont="1" applyBorder="1" applyAlignment="1">
      <alignment vertical="center" wrapText="1"/>
    </xf>
    <xf numFmtId="167" fontId="66" fillId="0" borderId="10" xfId="0" applyNumberFormat="1" applyFont="1" applyBorder="1"/>
    <xf numFmtId="167" fontId="66" fillId="0" borderId="20" xfId="0" applyNumberFormat="1" applyFont="1" applyBorder="1" applyAlignment="1">
      <alignment vertical="center" wrapText="1"/>
    </xf>
    <xf numFmtId="0" fontId="60" fillId="0" borderId="146" xfId="0" applyFont="1" applyBorder="1" applyAlignment="1">
      <alignment horizontal="center" vertical="center"/>
    </xf>
    <xf numFmtId="167" fontId="60" fillId="0" borderId="138" xfId="0" applyNumberFormat="1" applyFont="1" applyBorder="1" applyAlignment="1">
      <alignment horizontal="center" vertical="center"/>
    </xf>
    <xf numFmtId="4" fontId="60" fillId="0" borderId="102" xfId="0" applyNumberFormat="1" applyFont="1" applyBorder="1" applyAlignment="1">
      <alignment horizontal="center" vertical="center"/>
    </xf>
    <xf numFmtId="2" fontId="82" fillId="25" borderId="76" xfId="0" applyNumberFormat="1" applyFont="1" applyFill="1" applyBorder="1" applyAlignment="1" applyProtection="1">
      <alignment horizontal="center" vertical="center"/>
      <protection locked="0"/>
    </xf>
    <xf numFmtId="44" fontId="79" fillId="0" borderId="16" xfId="2" applyFont="1" applyFill="1" applyBorder="1" applyAlignment="1">
      <alignment horizontal="centerContinuous" vertical="center"/>
    </xf>
    <xf numFmtId="0" fontId="118" fillId="0" borderId="21" xfId="0" applyFont="1" applyBorder="1" applyAlignment="1" applyProtection="1">
      <alignment horizontal="centerContinuous" vertical="center"/>
      <protection locked="0"/>
    </xf>
    <xf numFmtId="0" fontId="74" fillId="0" borderId="15" xfId="0" applyFont="1" applyBorder="1" applyAlignment="1">
      <alignment horizontal="centerContinuous" vertical="center"/>
    </xf>
    <xf numFmtId="167" fontId="60" fillId="25" borderId="138" xfId="0" applyNumberFormat="1" applyFont="1" applyFill="1" applyBorder="1" applyAlignment="1">
      <alignment horizontal="center" vertical="center"/>
    </xf>
    <xf numFmtId="10" fontId="60" fillId="25" borderId="137" xfId="3" applyNumberFormat="1" applyFont="1" applyFill="1" applyBorder="1" applyAlignment="1">
      <alignment horizontal="center" vertical="center"/>
    </xf>
    <xf numFmtId="0" fontId="134" fillId="45" borderId="0" xfId="0" applyFont="1" applyFill="1"/>
    <xf numFmtId="0" fontId="137" fillId="38" borderId="71" xfId="0" applyFont="1" applyFill="1" applyBorder="1" applyAlignment="1">
      <alignment vertical="center"/>
    </xf>
    <xf numFmtId="10" fontId="82" fillId="25" borderId="76" xfId="3" applyNumberFormat="1" applyFont="1" applyFill="1" applyBorder="1" applyAlignment="1" applyProtection="1">
      <alignment horizontal="center" vertical="center"/>
      <protection locked="0"/>
    </xf>
    <xf numFmtId="0" fontId="59" fillId="0" borderId="1" xfId="0" applyFont="1" applyBorder="1" applyAlignment="1" applyProtection="1">
      <alignment horizontal="center" vertical="center" wrapText="1"/>
      <protection locked="0"/>
    </xf>
    <xf numFmtId="8" fontId="59" fillId="0" borderId="2" xfId="0" applyNumberFormat="1" applyFont="1" applyBorder="1" applyAlignment="1" applyProtection="1">
      <alignment horizontal="center" vertical="center" wrapText="1"/>
      <protection locked="0"/>
    </xf>
    <xf numFmtId="0" fontId="59" fillId="0" borderId="2" xfId="0" applyFont="1" applyBorder="1" applyAlignment="1" applyProtection="1">
      <alignment horizontal="center" vertical="center"/>
      <protection locked="0"/>
    </xf>
    <xf numFmtId="0" fontId="59" fillId="0" borderId="112" xfId="0" applyFont="1" applyBorder="1" applyAlignment="1" applyProtection="1">
      <alignment horizontal="center" vertical="center" wrapText="1"/>
      <protection locked="0"/>
    </xf>
    <xf numFmtId="0" fontId="59" fillId="0" borderId="0" xfId="0" applyFont="1" applyAlignment="1" applyProtection="1">
      <alignment vertical="top"/>
      <protection locked="0"/>
    </xf>
    <xf numFmtId="0" fontId="59" fillId="0" borderId="0" xfId="0" applyFont="1" applyAlignment="1" applyProtection="1">
      <alignment horizontal="center" vertical="center" wrapText="1"/>
      <protection locked="0"/>
    </xf>
    <xf numFmtId="8" fontId="59" fillId="0" borderId="0" xfId="0" applyNumberFormat="1" applyFont="1" applyAlignment="1" applyProtection="1">
      <alignment horizontal="center" vertical="center" wrapText="1"/>
      <protection locked="0"/>
    </xf>
    <xf numFmtId="0" fontId="65" fillId="0" borderId="0" xfId="0" applyFont="1" applyAlignment="1" applyProtection="1">
      <alignment horizontal="center"/>
      <protection locked="0"/>
    </xf>
    <xf numFmtId="0" fontId="120" fillId="0" borderId="113" xfId="0" applyFont="1" applyBorder="1" applyAlignment="1" applyProtection="1">
      <alignment horizontal="center"/>
      <protection locked="0"/>
    </xf>
    <xf numFmtId="0" fontId="59" fillId="29" borderId="17" xfId="0" applyFont="1" applyFill="1" applyBorder="1" applyProtection="1">
      <protection locked="0"/>
    </xf>
    <xf numFmtId="0" fontId="59" fillId="29" borderId="0" xfId="0" applyFont="1" applyFill="1" applyAlignment="1" applyProtection="1">
      <alignment vertical="top"/>
      <protection locked="0"/>
    </xf>
    <xf numFmtId="0" fontId="59" fillId="29" borderId="0" xfId="0" applyFont="1" applyFill="1" applyAlignment="1" applyProtection="1">
      <alignment horizontal="center" vertical="center" wrapText="1"/>
      <protection locked="0"/>
    </xf>
    <xf numFmtId="8" fontId="59" fillId="29" borderId="0" xfId="0" applyNumberFormat="1" applyFont="1" applyFill="1" applyAlignment="1" applyProtection="1">
      <alignment horizontal="center" vertical="center" wrapText="1"/>
      <protection locked="0"/>
    </xf>
    <xf numFmtId="0" fontId="59" fillId="29" borderId="0" xfId="0" applyFont="1" applyFill="1" applyAlignment="1" applyProtection="1">
      <alignment horizontal="center" vertical="center"/>
      <protection locked="0"/>
    </xf>
    <xf numFmtId="167" fontId="60" fillId="29" borderId="0" xfId="2" applyNumberFormat="1" applyFont="1" applyFill="1" applyBorder="1" applyAlignment="1" applyProtection="1">
      <alignment horizontal="center" vertical="center" wrapText="1"/>
      <protection locked="0"/>
    </xf>
    <xf numFmtId="167" fontId="60" fillId="29" borderId="0" xfId="0" applyNumberFormat="1" applyFont="1" applyFill="1" applyAlignment="1" applyProtection="1">
      <alignment horizontal="center" vertical="center" wrapText="1"/>
      <protection locked="0"/>
    </xf>
    <xf numFmtId="0" fontId="65" fillId="29" borderId="0" xfId="0" applyFont="1" applyFill="1" applyAlignment="1" applyProtection="1">
      <alignment horizontal="center"/>
      <protection locked="0"/>
    </xf>
    <xf numFmtId="167" fontId="60" fillId="29" borderId="113" xfId="0" applyNumberFormat="1" applyFont="1" applyFill="1" applyBorder="1" applyAlignment="1" applyProtection="1">
      <alignment horizontal="center"/>
      <protection locked="0"/>
    </xf>
    <xf numFmtId="167" fontId="60" fillId="0" borderId="113" xfId="0" applyNumberFormat="1" applyFont="1" applyBorder="1" applyAlignment="1" applyProtection="1">
      <alignment horizontal="center"/>
      <protection locked="0"/>
    </xf>
    <xf numFmtId="0" fontId="60" fillId="29" borderId="0" xfId="0" applyFont="1" applyFill="1" applyAlignment="1" applyProtection="1">
      <alignment vertical="top"/>
      <protection locked="0"/>
    </xf>
    <xf numFmtId="0" fontId="60" fillId="29" borderId="0" xfId="0" applyFont="1" applyFill="1" applyAlignment="1" applyProtection="1">
      <alignment horizontal="center" vertical="center" wrapText="1"/>
      <protection locked="0"/>
    </xf>
    <xf numFmtId="0" fontId="60" fillId="29" borderId="0" xfId="0" applyFont="1" applyFill="1" applyAlignment="1" applyProtection="1">
      <alignment horizontal="center" vertical="center"/>
      <protection locked="0"/>
    </xf>
    <xf numFmtId="44" fontId="60" fillId="29" borderId="0" xfId="2" applyFont="1" applyFill="1" applyBorder="1" applyAlignment="1" applyProtection="1">
      <alignment horizontal="center" vertical="center" wrapText="1"/>
      <protection locked="0"/>
    </xf>
    <xf numFmtId="0" fontId="60" fillId="29" borderId="113" xfId="0" applyFont="1" applyFill="1" applyBorder="1" applyAlignment="1" applyProtection="1">
      <alignment horizontal="center"/>
      <protection locked="0"/>
    </xf>
    <xf numFmtId="0" fontId="59" fillId="30" borderId="17" xfId="0" applyFont="1" applyFill="1" applyBorder="1"/>
    <xf numFmtId="0" fontId="60" fillId="30" borderId="0" xfId="0" applyFont="1" applyFill="1" applyAlignment="1" applyProtection="1">
      <alignment vertical="top"/>
      <protection locked="0"/>
    </xf>
    <xf numFmtId="0" fontId="60" fillId="30" borderId="0" xfId="0" applyFont="1" applyFill="1" applyAlignment="1" applyProtection="1">
      <alignment horizontal="center" vertical="center" wrapText="1"/>
      <protection locked="0"/>
    </xf>
    <xf numFmtId="167" fontId="60" fillId="30" borderId="0" xfId="2" applyNumberFormat="1" applyFont="1" applyFill="1" applyBorder="1" applyAlignment="1" applyProtection="1">
      <alignment horizontal="center" vertical="center" wrapText="1"/>
      <protection locked="0"/>
    </xf>
    <xf numFmtId="0" fontId="65" fillId="30" borderId="0" xfId="0" applyFont="1" applyFill="1" applyAlignment="1" applyProtection="1">
      <alignment horizontal="center"/>
      <protection locked="0"/>
    </xf>
    <xf numFmtId="167" fontId="60" fillId="30" borderId="113" xfId="0" applyNumberFormat="1" applyFont="1" applyFill="1" applyBorder="1" applyAlignment="1" applyProtection="1">
      <alignment horizontal="center"/>
      <protection locked="0"/>
    </xf>
    <xf numFmtId="0" fontId="59" fillId="30" borderId="17" xfId="0" applyFont="1" applyFill="1" applyBorder="1" applyAlignment="1" applyProtection="1">
      <alignment horizontal="left" vertical="top"/>
      <protection locked="0"/>
    </xf>
    <xf numFmtId="0" fontId="60" fillId="30" borderId="0" xfId="0" applyFont="1" applyFill="1" applyAlignment="1" applyProtection="1">
      <alignment horizontal="center" vertical="top"/>
      <protection locked="0"/>
    </xf>
    <xf numFmtId="167" fontId="60" fillId="30" borderId="0" xfId="0" applyNumberFormat="1" applyFont="1" applyFill="1" applyAlignment="1" applyProtection="1">
      <alignment horizontal="center" vertical="top"/>
      <protection locked="0"/>
    </xf>
    <xf numFmtId="44" fontId="59" fillId="30" borderId="0" xfId="2" applyFont="1" applyFill="1" applyBorder="1" applyAlignment="1" applyProtection="1">
      <alignment horizontal="center" vertical="top"/>
      <protection locked="0"/>
    </xf>
    <xf numFmtId="0" fontId="60" fillId="0" borderId="0" xfId="0" applyFont="1" applyAlignment="1" applyProtection="1">
      <alignment horizontal="center"/>
      <protection locked="0"/>
    </xf>
    <xf numFmtId="167" fontId="60" fillId="0" borderId="0" xfId="0" applyNumberFormat="1" applyFont="1" applyAlignment="1" applyProtection="1">
      <alignment horizontal="center"/>
      <protection locked="0"/>
    </xf>
    <xf numFmtId="0" fontId="60" fillId="30" borderId="0" xfId="0" applyFont="1" applyFill="1" applyAlignment="1" applyProtection="1">
      <alignment horizontal="center"/>
      <protection locked="0"/>
    </xf>
    <xf numFmtId="0" fontId="66" fillId="30" borderId="0" xfId="0" applyFont="1" applyFill="1" applyAlignment="1" applyProtection="1">
      <alignment horizontal="center"/>
      <protection locked="0"/>
    </xf>
    <xf numFmtId="167" fontId="66" fillId="30" borderId="0" xfId="0" applyNumberFormat="1" applyFont="1" applyFill="1" applyAlignment="1" applyProtection="1">
      <alignment horizontal="center"/>
      <protection locked="0"/>
    </xf>
    <xf numFmtId="44" fontId="58" fillId="30" borderId="0" xfId="2" applyFont="1" applyFill="1" applyBorder="1" applyAlignment="1" applyProtection="1">
      <alignment horizontal="center"/>
      <protection locked="0"/>
    </xf>
    <xf numFmtId="167" fontId="60" fillId="30" borderId="0" xfId="0" applyNumberFormat="1" applyFont="1" applyFill="1" applyAlignment="1" applyProtection="1">
      <alignment horizontal="center"/>
      <protection locked="0"/>
    </xf>
    <xf numFmtId="0" fontId="63" fillId="18" borderId="17" xfId="0" applyFont="1" applyFill="1" applyBorder="1" applyProtection="1">
      <protection locked="0"/>
    </xf>
    <xf numFmtId="0" fontId="63" fillId="18" borderId="0" xfId="0" applyFont="1" applyFill="1" applyAlignment="1" applyProtection="1">
      <alignment horizontal="center"/>
      <protection locked="0"/>
    </xf>
    <xf numFmtId="0" fontId="65" fillId="18" borderId="0" xfId="0" applyFont="1" applyFill="1" applyAlignment="1" applyProtection="1">
      <alignment horizontal="center"/>
      <protection locked="0"/>
    </xf>
    <xf numFmtId="167" fontId="65" fillId="18" borderId="0" xfId="2" applyNumberFormat="1" applyFont="1" applyFill="1" applyBorder="1" applyAlignment="1" applyProtection="1">
      <alignment horizontal="center"/>
      <protection locked="0"/>
    </xf>
    <xf numFmtId="44" fontId="65" fillId="18" borderId="0" xfId="0" applyNumberFormat="1" applyFont="1" applyFill="1" applyAlignment="1" applyProtection="1">
      <alignment horizontal="center"/>
      <protection locked="0"/>
    </xf>
    <xf numFmtId="167" fontId="65" fillId="18" borderId="0" xfId="0" applyNumberFormat="1" applyFont="1" applyFill="1" applyAlignment="1" applyProtection="1">
      <alignment horizontal="center" vertical="center"/>
      <protection locked="0"/>
    </xf>
    <xf numFmtId="167" fontId="60" fillId="18" borderId="113" xfId="0" applyNumberFormat="1" applyFont="1" applyFill="1" applyBorder="1" applyAlignment="1" applyProtection="1">
      <alignment horizontal="center" vertical="center"/>
      <protection locked="0"/>
    </xf>
    <xf numFmtId="0" fontId="105" fillId="28" borderId="12" xfId="0" applyFont="1" applyFill="1" applyBorder="1" applyAlignment="1" applyProtection="1">
      <alignment horizontal="left"/>
      <protection locked="0"/>
    </xf>
    <xf numFmtId="0" fontId="105" fillId="28" borderId="71" xfId="0" applyFont="1" applyFill="1" applyBorder="1" applyAlignment="1" applyProtection="1">
      <alignment horizontal="center" wrapText="1"/>
      <protection locked="0"/>
    </xf>
    <xf numFmtId="0" fontId="105" fillId="28" borderId="71" xfId="0" applyFont="1" applyFill="1" applyBorder="1" applyAlignment="1" applyProtection="1">
      <alignment horizontal="center"/>
      <protection locked="0"/>
    </xf>
    <xf numFmtId="167" fontId="105" fillId="28" borderId="71" xfId="0" applyNumberFormat="1" applyFont="1" applyFill="1" applyBorder="1" applyAlignment="1" applyProtection="1">
      <alignment horizontal="center"/>
      <protection locked="0"/>
    </xf>
    <xf numFmtId="44" fontId="105" fillId="28" borderId="71" xfId="2" applyFont="1" applyFill="1" applyBorder="1" applyAlignment="1" applyProtection="1">
      <alignment horizontal="center"/>
      <protection locked="0"/>
    </xf>
    <xf numFmtId="167" fontId="105" fillId="28" borderId="71" xfId="2" applyNumberFormat="1" applyFont="1" applyFill="1" applyBorder="1" applyAlignment="1" applyProtection="1">
      <alignment horizontal="center" vertical="center"/>
      <protection locked="0"/>
    </xf>
    <xf numFmtId="0" fontId="73" fillId="28" borderId="71" xfId="0" applyFont="1" applyFill="1" applyBorder="1" applyAlignment="1" applyProtection="1">
      <alignment horizontal="center"/>
      <protection locked="0"/>
    </xf>
    <xf numFmtId="167" fontId="105" fillId="28" borderId="113" xfId="0" applyNumberFormat="1" applyFont="1" applyFill="1" applyBorder="1" applyAlignment="1" applyProtection="1">
      <alignment horizontal="center"/>
      <protection locked="0"/>
    </xf>
    <xf numFmtId="167" fontId="60" fillId="30" borderId="0" xfId="0" applyNumberFormat="1" applyFont="1" applyFill="1" applyAlignment="1" applyProtection="1">
      <alignment horizontal="center" vertical="center" wrapText="1"/>
      <protection locked="0"/>
    </xf>
    <xf numFmtId="167" fontId="72" fillId="0" borderId="2" xfId="0" applyNumberFormat="1" applyFont="1" applyBorder="1" applyAlignment="1" applyProtection="1">
      <alignment horizontal="center" vertical="center" wrapText="1"/>
      <protection locked="0"/>
    </xf>
    <xf numFmtId="167" fontId="72" fillId="0" borderId="0" xfId="0" applyNumberFormat="1" applyFont="1" applyAlignment="1" applyProtection="1">
      <alignment horizontal="center" vertical="center" wrapText="1"/>
      <protection locked="0"/>
    </xf>
    <xf numFmtId="167" fontId="82" fillId="0" borderId="0" xfId="0" applyNumberFormat="1" applyFont="1" applyAlignment="1" applyProtection="1">
      <alignment horizontal="center" vertical="top" wrapText="1"/>
      <protection locked="0"/>
    </xf>
    <xf numFmtId="167" fontId="89" fillId="0" borderId="0" xfId="0" applyNumberFormat="1" applyFont="1" applyAlignment="1" applyProtection="1">
      <alignment horizontal="center"/>
      <protection locked="0"/>
    </xf>
    <xf numFmtId="167" fontId="82" fillId="0" borderId="2" xfId="0" applyNumberFormat="1" applyFont="1" applyBorder="1" applyAlignment="1" applyProtection="1">
      <alignment horizontal="center"/>
      <protection locked="0"/>
    </xf>
    <xf numFmtId="0" fontId="60" fillId="0" borderId="117" xfId="0" applyFont="1" applyBorder="1" applyAlignment="1" applyProtection="1">
      <alignment horizontal="center"/>
      <protection locked="0"/>
    </xf>
    <xf numFmtId="0" fontId="60" fillId="0" borderId="113" xfId="0" applyFont="1" applyBorder="1" applyAlignment="1" applyProtection="1">
      <alignment horizontal="center"/>
      <protection locked="0"/>
    </xf>
    <xf numFmtId="167" fontId="60" fillId="29" borderId="113" xfId="0" applyNumberFormat="1" applyFont="1" applyFill="1" applyBorder="1" applyAlignment="1" applyProtection="1">
      <alignment horizontal="center" vertical="center"/>
      <protection locked="0"/>
    </xf>
    <xf numFmtId="167" fontId="60" fillId="0" borderId="113" xfId="0" applyNumberFormat="1" applyFont="1" applyBorder="1" applyAlignment="1" applyProtection="1">
      <alignment horizontal="center" vertical="center"/>
      <protection locked="0"/>
    </xf>
    <xf numFmtId="167" fontId="60" fillId="30" borderId="113" xfId="0" applyNumberFormat="1" applyFont="1" applyFill="1" applyBorder="1" applyAlignment="1" applyProtection="1">
      <alignment horizontal="center" vertical="center"/>
      <protection locked="0"/>
    </xf>
    <xf numFmtId="167" fontId="92" fillId="28" borderId="71" xfId="2" applyNumberFormat="1" applyFont="1" applyFill="1" applyBorder="1" applyAlignment="1" applyProtection="1">
      <alignment horizontal="center" vertical="center"/>
      <protection locked="0"/>
    </xf>
    <xf numFmtId="167" fontId="92" fillId="28" borderId="113" xfId="0" applyNumberFormat="1" applyFont="1" applyFill="1" applyBorder="1" applyAlignment="1" applyProtection="1">
      <alignment horizontal="center" vertical="center"/>
      <protection locked="0"/>
    </xf>
    <xf numFmtId="167" fontId="90" fillId="18" borderId="0" xfId="0" applyNumberFormat="1" applyFont="1" applyFill="1" applyAlignment="1" applyProtection="1">
      <alignment horizontal="center" vertical="center"/>
      <protection locked="0"/>
    </xf>
    <xf numFmtId="44" fontId="90" fillId="18" borderId="117" xfId="0" applyNumberFormat="1" applyFont="1" applyFill="1" applyBorder="1" applyAlignment="1" applyProtection="1">
      <alignment horizontal="center" vertical="center"/>
      <protection locked="0"/>
    </xf>
    <xf numFmtId="167" fontId="72" fillId="5" borderId="113" xfId="0" applyNumberFormat="1" applyFont="1" applyFill="1" applyBorder="1" applyAlignment="1" applyProtection="1">
      <alignment horizontal="center" vertical="center"/>
      <protection locked="0"/>
    </xf>
    <xf numFmtId="0" fontId="92" fillId="28" borderId="118" xfId="0" applyFont="1" applyFill="1" applyBorder="1" applyAlignment="1" applyProtection="1">
      <alignment horizontal="center" vertical="center"/>
      <protection locked="0"/>
    </xf>
    <xf numFmtId="167" fontId="106" fillId="38" borderId="71" xfId="2" applyNumberFormat="1" applyFont="1" applyFill="1" applyBorder="1" applyAlignment="1" applyProtection="1">
      <alignment horizontal="center" vertical="center"/>
      <protection locked="0"/>
    </xf>
    <xf numFmtId="0" fontId="106" fillId="38" borderId="118" xfId="0" applyFont="1" applyFill="1" applyBorder="1" applyAlignment="1" applyProtection="1">
      <alignment horizontal="center" vertical="center"/>
      <protection locked="0"/>
    </xf>
    <xf numFmtId="0" fontId="105" fillId="38" borderId="10" xfId="15" applyFont="1" applyFill="1" applyBorder="1" applyAlignment="1" applyProtection="1">
      <alignment horizontal="center" vertical="top" wrapText="1"/>
      <protection locked="0"/>
    </xf>
    <xf numFmtId="167" fontId="105" fillId="38" borderId="10" xfId="15" applyNumberFormat="1" applyFont="1" applyFill="1" applyBorder="1" applyAlignment="1">
      <alignment horizontal="center" vertical="top"/>
    </xf>
    <xf numFmtId="0" fontId="63" fillId="0" borderId="144" xfId="0" applyFont="1" applyBorder="1" applyAlignment="1" applyProtection="1">
      <alignment horizontal="left" wrapText="1"/>
      <protection locked="0"/>
    </xf>
    <xf numFmtId="44" fontId="63" fillId="0" borderId="102" xfId="2" applyFont="1" applyFill="1" applyBorder="1" applyAlignment="1" applyProtection="1">
      <alignment horizontal="center" vertical="center" wrapText="1"/>
      <protection locked="0"/>
    </xf>
    <xf numFmtId="0" fontId="63" fillId="0" borderId="145" xfId="18" applyFont="1" applyBorder="1" applyAlignment="1">
      <alignment horizontal="center" wrapText="1"/>
    </xf>
    <xf numFmtId="167" fontId="65" fillId="0" borderId="10" xfId="2" applyNumberFormat="1" applyFont="1" applyFill="1" applyBorder="1" applyAlignment="1" applyProtection="1">
      <alignment horizontal="center" vertical="center" wrapText="1"/>
      <protection locked="0"/>
    </xf>
    <xf numFmtId="0" fontId="105" fillId="38" borderId="25" xfId="0" applyFont="1" applyFill="1" applyBorder="1" applyAlignment="1" applyProtection="1">
      <alignment horizontal="center" vertical="center" wrapText="1"/>
      <protection locked="0"/>
    </xf>
    <xf numFmtId="167" fontId="105" fillId="38" borderId="10" xfId="0" applyNumberFormat="1" applyFont="1" applyFill="1" applyBorder="1" applyAlignment="1">
      <alignment horizontal="center" vertical="center"/>
    </xf>
    <xf numFmtId="167" fontId="105" fillId="38" borderId="10" xfId="2" applyNumberFormat="1" applyFont="1" applyFill="1" applyBorder="1" applyAlignment="1" applyProtection="1">
      <alignment horizontal="center" vertical="center" wrapText="1"/>
      <protection locked="0"/>
    </xf>
    <xf numFmtId="167" fontId="60" fillId="25" borderId="19" xfId="2" applyNumberFormat="1" applyFont="1" applyFill="1" applyBorder="1"/>
    <xf numFmtId="167" fontId="65" fillId="25" borderId="19" xfId="2" applyNumberFormat="1" applyFont="1" applyFill="1" applyBorder="1" applyAlignment="1" applyProtection="1">
      <alignment horizontal="center" vertical="center"/>
      <protection locked="0"/>
    </xf>
    <xf numFmtId="167" fontId="65" fillId="0" borderId="0" xfId="0" applyNumberFormat="1" applyFont="1"/>
    <xf numFmtId="10" fontId="105" fillId="28" borderId="126" xfId="3" applyNumberFormat="1" applyFont="1" applyFill="1" applyBorder="1" applyAlignment="1">
      <alignment horizontal="center" vertical="top" wrapText="1"/>
    </xf>
    <xf numFmtId="0" fontId="105" fillId="28" borderId="126" xfId="0" applyFont="1" applyFill="1" applyBorder="1" applyAlignment="1">
      <alignment horizontal="center" vertical="top" wrapText="1"/>
    </xf>
    <xf numFmtId="0" fontId="13" fillId="22" borderId="17" xfId="0" applyFont="1" applyFill="1" applyBorder="1" applyAlignment="1">
      <alignment horizontal="center" vertical="center" wrapText="1"/>
    </xf>
    <xf numFmtId="0" fontId="13" fillId="22" borderId="0" xfId="0" applyFont="1" applyFill="1" applyAlignment="1">
      <alignment horizontal="center" vertical="center" wrapText="1"/>
    </xf>
    <xf numFmtId="0" fontId="3" fillId="0" borderId="0" xfId="0" applyFont="1" applyAlignment="1">
      <alignment horizontal="center"/>
    </xf>
    <xf numFmtId="0" fontId="12" fillId="0" borderId="0" xfId="0" applyFont="1" applyAlignment="1">
      <alignment horizontal="center"/>
    </xf>
    <xf numFmtId="0" fontId="2" fillId="0" borderId="10" xfId="0" applyFont="1" applyBorder="1" applyAlignment="1">
      <alignment horizontal="center"/>
    </xf>
    <xf numFmtId="14" fontId="3" fillId="0" borderId="0" xfId="0" applyNumberFormat="1" applyFont="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0" fontId="48" fillId="4" borderId="0" xfId="0" applyFont="1" applyFill="1" applyAlignment="1">
      <alignment horizontal="center" vertical="top" wrapText="1"/>
    </xf>
    <xf numFmtId="0" fontId="48" fillId="4" borderId="52" xfId="0" applyFont="1" applyFill="1" applyBorder="1" applyAlignment="1">
      <alignment horizontal="center" vertical="top" wrapText="1"/>
    </xf>
    <xf numFmtId="0" fontId="49" fillId="0" borderId="49" xfId="0" applyFont="1" applyBorder="1" applyAlignment="1">
      <alignment horizontal="center" vertical="center"/>
    </xf>
    <xf numFmtId="0" fontId="49" fillId="0" borderId="50" xfId="0" applyFont="1" applyBorder="1" applyAlignment="1">
      <alignment horizontal="center" vertical="center"/>
    </xf>
    <xf numFmtId="0" fontId="25" fillId="0" borderId="0" xfId="0" applyFont="1" applyAlignment="1">
      <alignment horizontal="center"/>
    </xf>
    <xf numFmtId="0" fontId="28" fillId="0" borderId="16" xfId="0" applyFont="1" applyBorder="1" applyAlignment="1">
      <alignment horizontal="center"/>
    </xf>
    <xf numFmtId="0" fontId="28" fillId="0" borderId="21" xfId="0" applyFont="1" applyBorder="1" applyAlignment="1">
      <alignment horizontal="center"/>
    </xf>
    <xf numFmtId="0" fontId="28" fillId="0" borderId="15" xfId="0" applyFont="1" applyBorder="1" applyAlignment="1">
      <alignment horizontal="center"/>
    </xf>
    <xf numFmtId="0" fontId="29" fillId="0" borderId="2" xfId="0" applyFont="1" applyBorder="1" applyAlignment="1">
      <alignment horizontal="center"/>
    </xf>
    <xf numFmtId="0" fontId="30" fillId="13" borderId="0" xfId="0" applyFont="1" applyFill="1" applyAlignment="1">
      <alignment horizontal="left" wrapText="1"/>
    </xf>
    <xf numFmtId="0" fontId="10" fillId="2" borderId="16" xfId="0" applyFont="1" applyFill="1" applyBorder="1" applyAlignment="1">
      <alignment horizontal="center"/>
    </xf>
    <xf numFmtId="0" fontId="10" fillId="2" borderId="21" xfId="0" applyFont="1" applyFill="1" applyBorder="1" applyAlignment="1">
      <alignment horizontal="center"/>
    </xf>
    <xf numFmtId="0" fontId="10" fillId="2" borderId="15" xfId="0" applyFont="1" applyFill="1" applyBorder="1" applyAlignment="1">
      <alignment horizontal="center"/>
    </xf>
    <xf numFmtId="0" fontId="0" fillId="0" borderId="0" xfId="0" applyAlignment="1">
      <alignment horizontal="center" wrapText="1"/>
    </xf>
    <xf numFmtId="0" fontId="3" fillId="2" borderId="0" xfId="0" applyFont="1" applyFill="1" applyAlignment="1">
      <alignment horizontal="center" wrapText="1"/>
    </xf>
    <xf numFmtId="0" fontId="3" fillId="2" borderId="71" xfId="0" applyFont="1" applyFill="1" applyBorder="1" applyAlignment="1">
      <alignment horizontal="center" wrapText="1"/>
    </xf>
    <xf numFmtId="0" fontId="2" fillId="33" borderId="123" xfId="12" applyFont="1" applyBorder="1" applyAlignment="1">
      <alignment horizontal="center" vertical="center" wrapText="1"/>
    </xf>
    <xf numFmtId="0" fontId="2" fillId="33" borderId="122" xfId="12" applyFont="1" applyBorder="1" applyAlignment="1">
      <alignment horizontal="center" vertical="center" wrapText="1"/>
    </xf>
    <xf numFmtId="0" fontId="63" fillId="0" borderId="16" xfId="0" applyFont="1" applyBorder="1" applyAlignment="1">
      <alignment horizontal="center" vertical="center"/>
    </xf>
    <xf numFmtId="0" fontId="63" fillId="0" borderId="21" xfId="0" applyFont="1" applyBorder="1" applyAlignment="1">
      <alignment horizontal="center" vertical="center"/>
    </xf>
    <xf numFmtId="0" fontId="63" fillId="0" borderId="15" xfId="0" applyFont="1" applyBorder="1" applyAlignment="1">
      <alignment horizontal="center" vertical="center"/>
    </xf>
    <xf numFmtId="10" fontId="72" fillId="0" borderId="0" xfId="3" applyNumberFormat="1" applyFont="1" applyFill="1" applyBorder="1" applyAlignment="1">
      <alignment horizontal="center" vertical="center"/>
    </xf>
    <xf numFmtId="0" fontId="99" fillId="0" borderId="29" xfId="0" applyFont="1" applyBorder="1" applyAlignment="1">
      <alignment horizontal="center" vertical="center"/>
    </xf>
    <xf numFmtId="0" fontId="99" fillId="0" borderId="24" xfId="0" applyFont="1" applyBorder="1" applyAlignment="1">
      <alignment horizontal="center" vertical="center"/>
    </xf>
    <xf numFmtId="0" fontId="99" fillId="0" borderId="30" xfId="0" applyFont="1" applyBorder="1" applyAlignment="1">
      <alignment horizontal="center" vertical="center"/>
    </xf>
    <xf numFmtId="0" fontId="99" fillId="0" borderId="31" xfId="0" applyFont="1" applyBorder="1" applyAlignment="1">
      <alignment horizontal="center" vertical="center"/>
    </xf>
    <xf numFmtId="0" fontId="99" fillId="0" borderId="0" xfId="0" applyFont="1" applyAlignment="1">
      <alignment horizontal="center" vertical="center"/>
    </xf>
    <xf numFmtId="0" fontId="99" fillId="0" borderId="11" xfId="0" applyFont="1" applyBorder="1" applyAlignment="1">
      <alignment horizontal="center" vertical="center"/>
    </xf>
    <xf numFmtId="0" fontId="99" fillId="0" borderId="32" xfId="0" applyFont="1" applyBorder="1" applyAlignment="1">
      <alignment horizontal="center" vertical="center"/>
    </xf>
    <xf numFmtId="0" fontId="99" fillId="0" borderId="19" xfId="0" applyFont="1" applyBorder="1" applyAlignment="1">
      <alignment horizontal="center" vertical="center"/>
    </xf>
    <xf numFmtId="0" fontId="99" fillId="0" borderId="7" xfId="0" applyFont="1" applyBorder="1" applyAlignment="1">
      <alignment horizontal="center" vertical="center"/>
    </xf>
    <xf numFmtId="0" fontId="88" fillId="0" borderId="0" xfId="0" applyFont="1" applyAlignment="1">
      <alignment horizontal="center"/>
    </xf>
    <xf numFmtId="0" fontId="114" fillId="0" borderId="0" xfId="0" applyFont="1" applyAlignment="1">
      <alignment horizontal="center"/>
    </xf>
    <xf numFmtId="0" fontId="59" fillId="0" borderId="2" xfId="0" applyFont="1" applyBorder="1" applyAlignment="1" applyProtection="1">
      <alignment horizontal="center" vertical="center"/>
      <protection locked="0"/>
    </xf>
    <xf numFmtId="0" fontId="60" fillId="0" borderId="0" xfId="0" applyFont="1" applyAlignment="1">
      <alignment horizontal="center" wrapText="1"/>
    </xf>
    <xf numFmtId="0" fontId="3" fillId="45" borderId="0" xfId="0" applyFont="1" applyFill="1" applyAlignment="1">
      <alignment horizontal="center" vertical="center"/>
    </xf>
    <xf numFmtId="0" fontId="70" fillId="0" borderId="0" xfId="0" applyFont="1" applyAlignment="1">
      <alignment horizontal="center" vertical="center"/>
    </xf>
    <xf numFmtId="0" fontId="65" fillId="0" borderId="0" xfId="0" applyFont="1" applyAlignment="1">
      <alignment horizontal="left" vertical="top" wrapText="1"/>
    </xf>
    <xf numFmtId="0" fontId="78" fillId="0" borderId="0" xfId="0" applyFont="1" applyAlignment="1">
      <alignment horizontal="left" vertical="top" wrapText="1"/>
    </xf>
    <xf numFmtId="0" fontId="70" fillId="0" borderId="68" xfId="0" applyFont="1" applyBorder="1" applyAlignment="1">
      <alignment horizontal="center" vertical="center"/>
    </xf>
    <xf numFmtId="0" fontId="70" fillId="0" borderId="69" xfId="0" applyFont="1" applyBorder="1" applyAlignment="1">
      <alignment horizontal="center" vertical="center"/>
    </xf>
    <xf numFmtId="0" fontId="70" fillId="0" borderId="70" xfId="0" applyFont="1" applyBorder="1" applyAlignment="1">
      <alignment horizontal="center" vertical="center"/>
    </xf>
    <xf numFmtId="0" fontId="70" fillId="31" borderId="29" xfId="0" applyFont="1" applyFill="1" applyBorder="1" applyAlignment="1" applyProtection="1">
      <alignment horizontal="center" vertical="center"/>
      <protection locked="0"/>
    </xf>
    <xf numFmtId="0" fontId="70" fillId="31" borderId="24" xfId="0" applyFont="1" applyFill="1" applyBorder="1" applyAlignment="1" applyProtection="1">
      <alignment horizontal="center" vertical="center"/>
      <protection locked="0"/>
    </xf>
    <xf numFmtId="0" fontId="70" fillId="31" borderId="30" xfId="0" applyFont="1" applyFill="1" applyBorder="1" applyAlignment="1" applyProtection="1">
      <alignment horizontal="center" vertical="center"/>
      <protection locked="0"/>
    </xf>
    <xf numFmtId="0" fontId="70" fillId="31" borderId="31" xfId="0" applyFont="1" applyFill="1" applyBorder="1" applyAlignment="1" applyProtection="1">
      <alignment horizontal="center" vertical="center"/>
      <protection locked="0"/>
    </xf>
    <xf numFmtId="0" fontId="70" fillId="31" borderId="0" xfId="0" applyFont="1" applyFill="1" applyAlignment="1" applyProtection="1">
      <alignment horizontal="center" vertical="center"/>
      <protection locked="0"/>
    </xf>
    <xf numFmtId="0" fontId="70" fillId="31" borderId="11" xfId="0" applyFont="1" applyFill="1" applyBorder="1" applyAlignment="1" applyProtection="1">
      <alignment horizontal="center" vertical="center"/>
      <protection locked="0"/>
    </xf>
    <xf numFmtId="0" fontId="70" fillId="31" borderId="32" xfId="0" applyFont="1" applyFill="1" applyBorder="1" applyAlignment="1" applyProtection="1">
      <alignment horizontal="center" vertical="center"/>
      <protection locked="0"/>
    </xf>
    <xf numFmtId="0" fontId="70" fillId="31" borderId="19" xfId="0" applyFont="1" applyFill="1" applyBorder="1" applyAlignment="1" applyProtection="1">
      <alignment horizontal="center" vertical="center"/>
      <protection locked="0"/>
    </xf>
    <xf numFmtId="0" fontId="70" fillId="31" borderId="7" xfId="0" applyFont="1" applyFill="1" applyBorder="1" applyAlignment="1" applyProtection="1">
      <alignment horizontal="center" vertical="center"/>
      <protection locked="0"/>
    </xf>
    <xf numFmtId="0" fontId="74" fillId="0" borderId="0" xfId="0" applyFont="1" applyAlignment="1" applyProtection="1">
      <alignment horizontal="center" vertical="center" textRotation="255" wrapText="1"/>
      <protection locked="0"/>
    </xf>
    <xf numFmtId="0" fontId="82" fillId="0" borderId="0" xfId="0" applyFont="1" applyAlignment="1" applyProtection="1">
      <alignment horizontal="left" vertical="top" wrapText="1"/>
      <protection locked="0"/>
    </xf>
    <xf numFmtId="0" fontId="72" fillId="0" borderId="31"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82" fillId="31" borderId="0" xfId="0" applyFont="1" applyFill="1" applyAlignment="1">
      <alignment horizontal="left" vertical="top" wrapText="1"/>
    </xf>
    <xf numFmtId="0" fontId="82" fillId="31" borderId="0" xfId="0" applyFont="1" applyFill="1" applyAlignment="1">
      <alignment vertical="top" wrapText="1"/>
    </xf>
    <xf numFmtId="0" fontId="72" fillId="31" borderId="0" xfId="0" applyFont="1" applyFill="1" applyAlignment="1">
      <alignment horizontal="left" vertical="top" wrapText="1"/>
    </xf>
    <xf numFmtId="0" fontId="76" fillId="0" borderId="0" xfId="0" applyFont="1" applyAlignment="1">
      <alignment horizontal="left" vertical="top" wrapText="1"/>
    </xf>
    <xf numFmtId="0" fontId="65" fillId="0" borderId="72" xfId="0" applyFont="1" applyBorder="1" applyAlignment="1">
      <alignment horizontal="left" vertical="top" wrapText="1"/>
    </xf>
    <xf numFmtId="0" fontId="65" fillId="0" borderId="73" xfId="0" applyFont="1" applyBorder="1" applyAlignment="1">
      <alignment horizontal="left" vertical="top" wrapText="1"/>
    </xf>
    <xf numFmtId="0" fontId="65" fillId="0" borderId="74" xfId="0" applyFont="1" applyBorder="1" applyAlignment="1">
      <alignment horizontal="left" vertical="top" wrapText="1"/>
    </xf>
    <xf numFmtId="0" fontId="61" fillId="0" borderId="0" xfId="0" applyFont="1" applyAlignment="1">
      <alignment horizontal="left" vertical="top" wrapText="1"/>
    </xf>
    <xf numFmtId="0" fontId="60" fillId="0" borderId="0" xfId="0" applyFont="1" applyAlignment="1">
      <alignment horizontal="center" vertical="center" wrapText="1"/>
    </xf>
    <xf numFmtId="0" fontId="60" fillId="0" borderId="11" xfId="0" applyFont="1" applyBorder="1" applyAlignment="1">
      <alignment horizontal="center" vertical="center" wrapText="1"/>
    </xf>
    <xf numFmtId="0" fontId="59" fillId="0" borderId="19" xfId="0" applyFont="1" applyBorder="1" applyAlignment="1">
      <alignment horizontal="center" vertical="center"/>
    </xf>
    <xf numFmtId="0" fontId="59" fillId="0" borderId="7" xfId="0" applyFont="1" applyBorder="1" applyAlignment="1">
      <alignment horizontal="center" vertical="center"/>
    </xf>
    <xf numFmtId="0" fontId="60" fillId="0" borderId="0" xfId="0" applyFont="1" applyAlignment="1">
      <alignment horizontal="center" vertical="center"/>
    </xf>
    <xf numFmtId="0" fontId="60" fillId="0" borderId="11" xfId="0" applyFont="1" applyBorder="1" applyAlignment="1">
      <alignment horizontal="center" vertical="center"/>
    </xf>
    <xf numFmtId="0" fontId="63" fillId="0" borderId="0" xfId="0" applyFont="1" applyAlignment="1">
      <alignment horizontal="left" vertical="top" wrapText="1"/>
    </xf>
    <xf numFmtId="0" fontId="59" fillId="0" borderId="0" xfId="0" applyFont="1" applyAlignment="1">
      <alignment horizontal="center" vertical="center" wrapText="1"/>
    </xf>
    <xf numFmtId="0" fontId="59" fillId="0" borderId="11" xfId="0" applyFont="1" applyBorder="1" applyAlignment="1">
      <alignment horizontal="center" vertical="center" wrapText="1"/>
    </xf>
    <xf numFmtId="44" fontId="60" fillId="25" borderId="0" xfId="2" applyFont="1" applyFill="1" applyAlignment="1">
      <alignment vertical="top" wrapText="1"/>
    </xf>
    <xf numFmtId="0" fontId="70" fillId="0" borderId="29" xfId="0" applyFont="1" applyBorder="1" applyAlignment="1">
      <alignment horizontal="center" vertical="center"/>
    </xf>
    <xf numFmtId="0" fontId="70" fillId="0" borderId="24" xfId="0" applyFont="1" applyBorder="1" applyAlignment="1">
      <alignment horizontal="center" vertical="center"/>
    </xf>
    <xf numFmtId="0" fontId="70" fillId="0" borderId="30" xfId="0" applyFont="1" applyBorder="1" applyAlignment="1">
      <alignment horizontal="center" vertical="center"/>
    </xf>
    <xf numFmtId="0" fontId="70" fillId="0" borderId="31" xfId="0" applyFont="1" applyBorder="1" applyAlignment="1">
      <alignment horizontal="center" vertical="center"/>
    </xf>
    <xf numFmtId="0" fontId="70" fillId="0" borderId="11" xfId="0" applyFont="1" applyBorder="1" applyAlignment="1">
      <alignment horizontal="center" vertical="center"/>
    </xf>
    <xf numFmtId="0" fontId="70" fillId="0" borderId="32" xfId="0" applyFont="1" applyBorder="1" applyAlignment="1">
      <alignment horizontal="center" vertical="center"/>
    </xf>
    <xf numFmtId="0" fontId="70" fillId="0" borderId="19" xfId="0" applyFont="1" applyBorder="1" applyAlignment="1">
      <alignment horizontal="center" vertical="center"/>
    </xf>
    <xf numFmtId="0" fontId="70" fillId="0" borderId="7" xfId="0" applyFont="1" applyBorder="1" applyAlignment="1">
      <alignment horizontal="center" vertical="center"/>
    </xf>
    <xf numFmtId="0" fontId="59" fillId="0" borderId="0" xfId="0" applyFont="1" applyAlignment="1">
      <alignment horizontal="center" vertical="center"/>
    </xf>
    <xf numFmtId="0" fontId="60" fillId="0" borderId="0" xfId="0" applyFont="1" applyAlignment="1">
      <alignment horizontal="left" vertical="top" wrapText="1"/>
    </xf>
    <xf numFmtId="0" fontId="70" fillId="0" borderId="29" xfId="0" applyFont="1" applyBorder="1" applyAlignment="1" applyProtection="1">
      <alignment horizontal="center" vertical="center"/>
      <protection locked="0"/>
    </xf>
    <xf numFmtId="0" fontId="70" fillId="0" borderId="24"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0" fillId="0" borderId="31"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32"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70" fillId="0" borderId="7" xfId="0" applyFont="1" applyBorder="1" applyAlignment="1" applyProtection="1">
      <alignment horizontal="center" vertical="center"/>
      <protection locked="0"/>
    </xf>
    <xf numFmtId="0" fontId="82" fillId="0" borderId="0" xfId="0" applyFont="1" applyAlignment="1">
      <alignment horizontal="left" vertical="top" wrapText="1"/>
    </xf>
    <xf numFmtId="0" fontId="124" fillId="0" borderId="0" xfId="0" applyFont="1" applyAlignment="1">
      <alignment horizontal="left" vertical="top" wrapText="1"/>
    </xf>
  </cellXfs>
  <cellStyles count="22">
    <cellStyle name="20 % - Accent3" xfId="13" builtinId="38"/>
    <cellStyle name="40 % - Accent3" xfId="11" builtinId="39"/>
    <cellStyle name="40 % - Accent5" xfId="14" builtinId="47"/>
    <cellStyle name="40 % - Accent6" xfId="12" builtinId="51"/>
    <cellStyle name="Euro" xfId="7" xr:uid="{9E23BEFA-DD82-4D81-898F-89E59CB3FACB}"/>
    <cellStyle name="Lien hypertexte" xfId="4" builtinId="8"/>
    <cellStyle name="Lien hypertexte 2" xfId="8" xr:uid="{C0B70804-8F0D-49A6-AF13-654403C5EB94}"/>
    <cellStyle name="Milliers" xfId="1" builtinId="3"/>
    <cellStyle name="Monétaire" xfId="2" builtinId="4"/>
    <cellStyle name="Monétaire 2" xfId="21" xr:uid="{8C8867E6-3CF9-48E1-A87A-12B1FA933906}"/>
    <cellStyle name="Monétaire 8" xfId="16" xr:uid="{83DF6032-FCBD-4C55-A55B-FE1BB35A79B7}"/>
    <cellStyle name="Monétaire 9" xfId="19" xr:uid="{79F71211-A83E-4FA3-8D8B-5E74048AF03E}"/>
    <cellStyle name="Normal" xfId="0" builtinId="0"/>
    <cellStyle name="Normal 10" xfId="18" xr:uid="{81F2E769-EB9A-49E4-9608-81EF0DD53A78}"/>
    <cellStyle name="Normal 2" xfId="9" xr:uid="{95D0CC85-51EC-4D23-8AD2-D778CA7BD7C3}"/>
    <cellStyle name="Normal 3" xfId="5" xr:uid="{016FF3D7-B7E0-4989-927D-3215B4DD9B19}"/>
    <cellStyle name="Normal 4" xfId="6" xr:uid="{17B43B70-68BD-431C-A503-B00BC4F8AB3F}"/>
    <cellStyle name="Normal 5" xfId="17" xr:uid="{CAAC6539-8943-41E4-81F2-6D8443A1756D}"/>
    <cellStyle name="Normal 6" xfId="20" xr:uid="{635FE9C0-A414-47A1-9F7F-5E95693AE8FC}"/>
    <cellStyle name="Normal 9" xfId="15" xr:uid="{7EBCA88B-814E-4E79-8636-C1A812D8262F}"/>
    <cellStyle name="Pourcentage" xfId="3" builtinId="5"/>
    <cellStyle name="Pourcentage 2" xfId="10" xr:uid="{1167F685-2EFA-4EAB-B9E3-15745B9B6F4F}"/>
  </cellStyles>
  <dxfs count="4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C00000"/>
      </font>
    </dxf>
    <dxf>
      <font>
        <b/>
        <i val="0"/>
        <color rgb="FFC0000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C00000"/>
      </font>
    </dxf>
    <dxf>
      <font>
        <color rgb="FFC00000"/>
      </font>
      <fill>
        <patternFill>
          <f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patternType="none">
          <bgColor auto="1"/>
        </patternFill>
      </fill>
    </dxf>
    <dxf>
      <font>
        <color rgb="FF006100"/>
      </font>
      <fill>
        <patternFill>
          <bgColor rgb="FFC6EFCE"/>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006100"/>
      </font>
      <fill>
        <patternFill>
          <bgColor rgb="FFC6EFCE"/>
        </patternFill>
      </fill>
    </dxf>
    <dxf>
      <font>
        <b/>
        <i val="0"/>
        <color rgb="FFC00000"/>
      </font>
    </dxf>
    <dxf>
      <font>
        <color rgb="FFFF0000"/>
      </font>
      <fill>
        <patternFill>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rgb="FFFFCCCC"/>
        </patternFill>
      </fill>
    </dxf>
    <dxf>
      <font>
        <color rgb="FFFF0000"/>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FF0000"/>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7C80"/>
      <color rgb="FF0066FF"/>
      <color rgb="FFFFCCCC"/>
      <color rgb="FFFF9999"/>
      <color rgb="FFCCFF99"/>
      <color rgb="FF8F9EF9"/>
      <color rgb="FFC4CCFC"/>
      <color rgb="FF8394F9"/>
      <color rgb="FFF5B7A7"/>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2</xdr:col>
      <xdr:colOff>441960</xdr:colOff>
      <xdr:row>132</xdr:row>
      <xdr:rowOff>47625</xdr:rowOff>
    </xdr:from>
    <xdr:to>
      <xdr:col>3</xdr:col>
      <xdr:colOff>1050613</xdr:colOff>
      <xdr:row>137</xdr:row>
      <xdr:rowOff>19148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280910" y="12039600"/>
          <a:ext cx="4015221" cy="935906"/>
        </a:xfrm>
        <a:prstGeom prst="rect">
          <a:avLst/>
        </a:prstGeom>
      </xdr:spPr>
    </xdr:pic>
    <xdr:clientData/>
  </xdr:twoCellAnchor>
  <xdr:twoCellAnchor editAs="oneCell">
    <xdr:from>
      <xdr:col>0</xdr:col>
      <xdr:colOff>388620</xdr:colOff>
      <xdr:row>0</xdr:row>
      <xdr:rowOff>160021</xdr:rowOff>
    </xdr:from>
    <xdr:to>
      <xdr:col>0</xdr:col>
      <xdr:colOff>1162840</xdr:colOff>
      <xdr:row>5</xdr:row>
      <xdr:rowOff>114301</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620" y="160021"/>
          <a:ext cx="781932" cy="8610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1</xdr:col>
      <xdr:colOff>609817</xdr:colOff>
      <xdr:row>7</xdr:row>
      <xdr:rowOff>142875</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23825"/>
          <a:ext cx="1219417" cy="1438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244307</xdr:colOff>
      <xdr:row>1</xdr:row>
      <xdr:rowOff>1089</xdr:rowOff>
    </xdr:from>
    <xdr:to>
      <xdr:col>2</xdr:col>
      <xdr:colOff>1065762</xdr:colOff>
      <xdr:row>1</xdr:row>
      <xdr:rowOff>1500165</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307" y="185757"/>
          <a:ext cx="1346302" cy="14990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160435</xdr:colOff>
      <xdr:row>0</xdr:row>
      <xdr:rowOff>167971</xdr:rowOff>
    </xdr:from>
    <xdr:to>
      <xdr:col>5</xdr:col>
      <xdr:colOff>322908</xdr:colOff>
      <xdr:row>1</xdr:row>
      <xdr:rowOff>1313539</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348" y="167971"/>
          <a:ext cx="1219417" cy="13373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228600</xdr:colOff>
          <xdr:row>60</xdr:row>
          <xdr:rowOff>182880</xdr:rowOff>
        </xdr:from>
        <xdr:to>
          <xdr:col>2</xdr:col>
          <xdr:colOff>114300</xdr:colOff>
          <xdr:row>62</xdr:row>
          <xdr:rowOff>30480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62</xdr:row>
          <xdr:rowOff>182880</xdr:rowOff>
        </xdr:from>
        <xdr:to>
          <xdr:col>2</xdr:col>
          <xdr:colOff>114300</xdr:colOff>
          <xdr:row>64</xdr:row>
          <xdr:rowOff>53340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64</xdr:row>
          <xdr:rowOff>182880</xdr:rowOff>
        </xdr:from>
        <xdr:to>
          <xdr:col>2</xdr:col>
          <xdr:colOff>114300</xdr:colOff>
          <xdr:row>66</xdr:row>
          <xdr:rowOff>53340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66</xdr:row>
          <xdr:rowOff>182880</xdr:rowOff>
        </xdr:from>
        <xdr:to>
          <xdr:col>2</xdr:col>
          <xdr:colOff>114300</xdr:colOff>
          <xdr:row>68</xdr:row>
          <xdr:rowOff>53340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68</xdr:row>
          <xdr:rowOff>182880</xdr:rowOff>
        </xdr:from>
        <xdr:to>
          <xdr:col>2</xdr:col>
          <xdr:colOff>114300</xdr:colOff>
          <xdr:row>70</xdr:row>
          <xdr:rowOff>53340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70</xdr:row>
          <xdr:rowOff>182880</xdr:rowOff>
        </xdr:from>
        <xdr:to>
          <xdr:col>2</xdr:col>
          <xdr:colOff>114300</xdr:colOff>
          <xdr:row>72</xdr:row>
          <xdr:rowOff>53340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84</xdr:row>
          <xdr:rowOff>182880</xdr:rowOff>
        </xdr:from>
        <xdr:to>
          <xdr:col>2</xdr:col>
          <xdr:colOff>114300</xdr:colOff>
          <xdr:row>86</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500-000007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86</xdr:row>
          <xdr:rowOff>182880</xdr:rowOff>
        </xdr:from>
        <xdr:to>
          <xdr:col>2</xdr:col>
          <xdr:colOff>114300</xdr:colOff>
          <xdr:row>88</xdr:row>
          <xdr:rowOff>53340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500-000008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88</xdr:row>
          <xdr:rowOff>182880</xdr:rowOff>
        </xdr:from>
        <xdr:to>
          <xdr:col>2</xdr:col>
          <xdr:colOff>114300</xdr:colOff>
          <xdr:row>90</xdr:row>
          <xdr:rowOff>53340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500-000009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90</xdr:row>
          <xdr:rowOff>182880</xdr:rowOff>
        </xdr:from>
        <xdr:to>
          <xdr:col>2</xdr:col>
          <xdr:colOff>114300</xdr:colOff>
          <xdr:row>92</xdr:row>
          <xdr:rowOff>53340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500-00000A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94</xdr:row>
          <xdr:rowOff>182880</xdr:rowOff>
        </xdr:from>
        <xdr:to>
          <xdr:col>2</xdr:col>
          <xdr:colOff>114300</xdr:colOff>
          <xdr:row>96</xdr:row>
          <xdr:rowOff>30480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500-00000B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96</xdr:row>
          <xdr:rowOff>182880</xdr:rowOff>
        </xdr:from>
        <xdr:to>
          <xdr:col>2</xdr:col>
          <xdr:colOff>114300</xdr:colOff>
          <xdr:row>98</xdr:row>
          <xdr:rowOff>53340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500-00000C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98</xdr:row>
          <xdr:rowOff>182880</xdr:rowOff>
        </xdr:from>
        <xdr:to>
          <xdr:col>2</xdr:col>
          <xdr:colOff>114300</xdr:colOff>
          <xdr:row>100</xdr:row>
          <xdr:rowOff>53340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500-00000D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100</xdr:row>
          <xdr:rowOff>182880</xdr:rowOff>
        </xdr:from>
        <xdr:to>
          <xdr:col>2</xdr:col>
          <xdr:colOff>114300</xdr:colOff>
          <xdr:row>102</xdr:row>
          <xdr:rowOff>53340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500-00000E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102</xdr:row>
          <xdr:rowOff>182880</xdr:rowOff>
        </xdr:from>
        <xdr:to>
          <xdr:col>2</xdr:col>
          <xdr:colOff>114300</xdr:colOff>
          <xdr:row>104</xdr:row>
          <xdr:rowOff>53340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500-00000F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104</xdr:row>
          <xdr:rowOff>182880</xdr:rowOff>
        </xdr:from>
        <xdr:to>
          <xdr:col>2</xdr:col>
          <xdr:colOff>114300</xdr:colOff>
          <xdr:row>106</xdr:row>
          <xdr:rowOff>53340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500-000010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106</xdr:row>
          <xdr:rowOff>182880</xdr:rowOff>
        </xdr:from>
        <xdr:to>
          <xdr:col>2</xdr:col>
          <xdr:colOff>114300</xdr:colOff>
          <xdr:row>108</xdr:row>
          <xdr:rowOff>53340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500-000011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113</xdr:row>
          <xdr:rowOff>38100</xdr:rowOff>
        </xdr:from>
        <xdr:to>
          <xdr:col>11</xdr:col>
          <xdr:colOff>487680</xdr:colOff>
          <xdr:row>116</xdr:row>
          <xdr:rowOff>15240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500-000012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115</xdr:row>
          <xdr:rowOff>38100</xdr:rowOff>
        </xdr:from>
        <xdr:to>
          <xdr:col>11</xdr:col>
          <xdr:colOff>487680</xdr:colOff>
          <xdr:row>118</xdr:row>
          <xdr:rowOff>15240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500-000013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117</xdr:row>
          <xdr:rowOff>38100</xdr:rowOff>
        </xdr:from>
        <xdr:to>
          <xdr:col>11</xdr:col>
          <xdr:colOff>487680</xdr:colOff>
          <xdr:row>120</xdr:row>
          <xdr:rowOff>15240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500-000014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119</xdr:row>
          <xdr:rowOff>38100</xdr:rowOff>
        </xdr:from>
        <xdr:to>
          <xdr:col>11</xdr:col>
          <xdr:colOff>487680</xdr:colOff>
          <xdr:row>122</xdr:row>
          <xdr:rowOff>15240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500-000015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121</xdr:row>
          <xdr:rowOff>38100</xdr:rowOff>
        </xdr:from>
        <xdr:to>
          <xdr:col>11</xdr:col>
          <xdr:colOff>487680</xdr:colOff>
          <xdr:row>124</xdr:row>
          <xdr:rowOff>15240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500-000016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123</xdr:row>
          <xdr:rowOff>38100</xdr:rowOff>
        </xdr:from>
        <xdr:to>
          <xdr:col>11</xdr:col>
          <xdr:colOff>487680</xdr:colOff>
          <xdr:row>124</xdr:row>
          <xdr:rowOff>228600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500-000017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125</xdr:row>
          <xdr:rowOff>38100</xdr:rowOff>
        </xdr:from>
        <xdr:to>
          <xdr:col>11</xdr:col>
          <xdr:colOff>487680</xdr:colOff>
          <xdr:row>128</xdr:row>
          <xdr:rowOff>15240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500-000018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127</xdr:row>
          <xdr:rowOff>38100</xdr:rowOff>
        </xdr:from>
        <xdr:to>
          <xdr:col>11</xdr:col>
          <xdr:colOff>487680</xdr:colOff>
          <xdr:row>128</xdr:row>
          <xdr:rowOff>228600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500-000019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129</xdr:row>
          <xdr:rowOff>38100</xdr:rowOff>
        </xdr:from>
        <xdr:to>
          <xdr:col>11</xdr:col>
          <xdr:colOff>487680</xdr:colOff>
          <xdr:row>130</xdr:row>
          <xdr:rowOff>228600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500-00001A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131</xdr:row>
          <xdr:rowOff>38100</xdr:rowOff>
        </xdr:from>
        <xdr:to>
          <xdr:col>11</xdr:col>
          <xdr:colOff>487680</xdr:colOff>
          <xdr:row>134</xdr:row>
          <xdr:rowOff>15240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500-00001B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133</xdr:row>
          <xdr:rowOff>38100</xdr:rowOff>
        </xdr:from>
        <xdr:to>
          <xdr:col>11</xdr:col>
          <xdr:colOff>487680</xdr:colOff>
          <xdr:row>134</xdr:row>
          <xdr:rowOff>228600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500-00001C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135</xdr:row>
          <xdr:rowOff>38100</xdr:rowOff>
        </xdr:from>
        <xdr:to>
          <xdr:col>11</xdr:col>
          <xdr:colOff>487680</xdr:colOff>
          <xdr:row>138</xdr:row>
          <xdr:rowOff>15240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500-00001D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137</xdr:row>
          <xdr:rowOff>38100</xdr:rowOff>
        </xdr:from>
        <xdr:to>
          <xdr:col>11</xdr:col>
          <xdr:colOff>487680</xdr:colOff>
          <xdr:row>140</xdr:row>
          <xdr:rowOff>15240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500-00001E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139</xdr:row>
          <xdr:rowOff>38100</xdr:rowOff>
        </xdr:from>
        <xdr:to>
          <xdr:col>11</xdr:col>
          <xdr:colOff>487680</xdr:colOff>
          <xdr:row>140</xdr:row>
          <xdr:rowOff>228600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500-00001F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141</xdr:row>
          <xdr:rowOff>38100</xdr:rowOff>
        </xdr:from>
        <xdr:to>
          <xdr:col>11</xdr:col>
          <xdr:colOff>487680</xdr:colOff>
          <xdr:row>144</xdr:row>
          <xdr:rowOff>15240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500-000020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113</xdr:row>
          <xdr:rowOff>38100</xdr:rowOff>
        </xdr:from>
        <xdr:to>
          <xdr:col>16</xdr:col>
          <xdr:colOff>434340</xdr:colOff>
          <xdr:row>116</xdr:row>
          <xdr:rowOff>15240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500-000024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115</xdr:row>
          <xdr:rowOff>38100</xdr:rowOff>
        </xdr:from>
        <xdr:to>
          <xdr:col>16</xdr:col>
          <xdr:colOff>434340</xdr:colOff>
          <xdr:row>118</xdr:row>
          <xdr:rowOff>15240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500-000025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117</xdr:row>
          <xdr:rowOff>38100</xdr:rowOff>
        </xdr:from>
        <xdr:to>
          <xdr:col>16</xdr:col>
          <xdr:colOff>434340</xdr:colOff>
          <xdr:row>120</xdr:row>
          <xdr:rowOff>15240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500-000026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119</xdr:row>
          <xdr:rowOff>38100</xdr:rowOff>
        </xdr:from>
        <xdr:to>
          <xdr:col>16</xdr:col>
          <xdr:colOff>434340</xdr:colOff>
          <xdr:row>122</xdr:row>
          <xdr:rowOff>15240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500-000027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121</xdr:row>
          <xdr:rowOff>38100</xdr:rowOff>
        </xdr:from>
        <xdr:to>
          <xdr:col>16</xdr:col>
          <xdr:colOff>434340</xdr:colOff>
          <xdr:row>124</xdr:row>
          <xdr:rowOff>15240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500-000028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123</xdr:row>
          <xdr:rowOff>38100</xdr:rowOff>
        </xdr:from>
        <xdr:to>
          <xdr:col>16</xdr:col>
          <xdr:colOff>434340</xdr:colOff>
          <xdr:row>124</xdr:row>
          <xdr:rowOff>228600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500-000029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125</xdr:row>
          <xdr:rowOff>38100</xdr:rowOff>
        </xdr:from>
        <xdr:to>
          <xdr:col>16</xdr:col>
          <xdr:colOff>434340</xdr:colOff>
          <xdr:row>128</xdr:row>
          <xdr:rowOff>15240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500-00002A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127</xdr:row>
          <xdr:rowOff>38100</xdr:rowOff>
        </xdr:from>
        <xdr:to>
          <xdr:col>16</xdr:col>
          <xdr:colOff>434340</xdr:colOff>
          <xdr:row>128</xdr:row>
          <xdr:rowOff>228600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500-00002B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129</xdr:row>
          <xdr:rowOff>38100</xdr:rowOff>
        </xdr:from>
        <xdr:to>
          <xdr:col>16</xdr:col>
          <xdr:colOff>434340</xdr:colOff>
          <xdr:row>130</xdr:row>
          <xdr:rowOff>228600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500-00002C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131</xdr:row>
          <xdr:rowOff>38100</xdr:rowOff>
        </xdr:from>
        <xdr:to>
          <xdr:col>16</xdr:col>
          <xdr:colOff>434340</xdr:colOff>
          <xdr:row>134</xdr:row>
          <xdr:rowOff>15240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500-00002D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133</xdr:row>
          <xdr:rowOff>38100</xdr:rowOff>
        </xdr:from>
        <xdr:to>
          <xdr:col>16</xdr:col>
          <xdr:colOff>434340</xdr:colOff>
          <xdr:row>134</xdr:row>
          <xdr:rowOff>228600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500-00002E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135</xdr:row>
          <xdr:rowOff>38100</xdr:rowOff>
        </xdr:from>
        <xdr:to>
          <xdr:col>16</xdr:col>
          <xdr:colOff>434340</xdr:colOff>
          <xdr:row>138</xdr:row>
          <xdr:rowOff>15240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500-00002F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137</xdr:row>
          <xdr:rowOff>38100</xdr:rowOff>
        </xdr:from>
        <xdr:to>
          <xdr:col>16</xdr:col>
          <xdr:colOff>434340</xdr:colOff>
          <xdr:row>140</xdr:row>
          <xdr:rowOff>15240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500-000030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139</xdr:row>
          <xdr:rowOff>38100</xdr:rowOff>
        </xdr:from>
        <xdr:to>
          <xdr:col>16</xdr:col>
          <xdr:colOff>434340</xdr:colOff>
          <xdr:row>140</xdr:row>
          <xdr:rowOff>228600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500-000031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141</xdr:row>
          <xdr:rowOff>38100</xdr:rowOff>
        </xdr:from>
        <xdr:to>
          <xdr:col>16</xdr:col>
          <xdr:colOff>434340</xdr:colOff>
          <xdr:row>144</xdr:row>
          <xdr:rowOff>15240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500-000032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113</xdr:row>
          <xdr:rowOff>38100</xdr:rowOff>
        </xdr:from>
        <xdr:to>
          <xdr:col>20</xdr:col>
          <xdr:colOff>586740</xdr:colOff>
          <xdr:row>116</xdr:row>
          <xdr:rowOff>15240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500-000033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115</xdr:row>
          <xdr:rowOff>38100</xdr:rowOff>
        </xdr:from>
        <xdr:to>
          <xdr:col>20</xdr:col>
          <xdr:colOff>586740</xdr:colOff>
          <xdr:row>118</xdr:row>
          <xdr:rowOff>15240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500-000034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117</xdr:row>
          <xdr:rowOff>38100</xdr:rowOff>
        </xdr:from>
        <xdr:to>
          <xdr:col>20</xdr:col>
          <xdr:colOff>586740</xdr:colOff>
          <xdr:row>120</xdr:row>
          <xdr:rowOff>15240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500-000035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119</xdr:row>
          <xdr:rowOff>38100</xdr:rowOff>
        </xdr:from>
        <xdr:to>
          <xdr:col>20</xdr:col>
          <xdr:colOff>586740</xdr:colOff>
          <xdr:row>122</xdr:row>
          <xdr:rowOff>15240</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500-000036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121</xdr:row>
          <xdr:rowOff>38100</xdr:rowOff>
        </xdr:from>
        <xdr:to>
          <xdr:col>20</xdr:col>
          <xdr:colOff>586740</xdr:colOff>
          <xdr:row>124</xdr:row>
          <xdr:rowOff>15240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500-000037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123</xdr:row>
          <xdr:rowOff>38100</xdr:rowOff>
        </xdr:from>
        <xdr:to>
          <xdr:col>20</xdr:col>
          <xdr:colOff>586740</xdr:colOff>
          <xdr:row>124</xdr:row>
          <xdr:rowOff>228600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500-000038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125</xdr:row>
          <xdr:rowOff>38100</xdr:rowOff>
        </xdr:from>
        <xdr:to>
          <xdr:col>20</xdr:col>
          <xdr:colOff>586740</xdr:colOff>
          <xdr:row>128</xdr:row>
          <xdr:rowOff>15240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500-000039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127</xdr:row>
          <xdr:rowOff>38100</xdr:rowOff>
        </xdr:from>
        <xdr:to>
          <xdr:col>20</xdr:col>
          <xdr:colOff>586740</xdr:colOff>
          <xdr:row>128</xdr:row>
          <xdr:rowOff>228600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500-00003A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129</xdr:row>
          <xdr:rowOff>38100</xdr:rowOff>
        </xdr:from>
        <xdr:to>
          <xdr:col>20</xdr:col>
          <xdr:colOff>586740</xdr:colOff>
          <xdr:row>130</xdr:row>
          <xdr:rowOff>228600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500-00003B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131</xdr:row>
          <xdr:rowOff>38100</xdr:rowOff>
        </xdr:from>
        <xdr:to>
          <xdr:col>20</xdr:col>
          <xdr:colOff>586740</xdr:colOff>
          <xdr:row>134</xdr:row>
          <xdr:rowOff>15240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500-00003C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133</xdr:row>
          <xdr:rowOff>38100</xdr:rowOff>
        </xdr:from>
        <xdr:to>
          <xdr:col>20</xdr:col>
          <xdr:colOff>586740</xdr:colOff>
          <xdr:row>134</xdr:row>
          <xdr:rowOff>228600</xdr:rowOff>
        </xdr:to>
        <xdr:sp macro="" textlink="">
          <xdr:nvSpPr>
            <xdr:cNvPr id="23613" name="Check Box 61" hidden="1">
              <a:extLst>
                <a:ext uri="{63B3BB69-23CF-44E3-9099-C40C66FF867C}">
                  <a14:compatExt spid="_x0000_s23613"/>
                </a:ext>
                <a:ext uri="{FF2B5EF4-FFF2-40B4-BE49-F238E27FC236}">
                  <a16:creationId xmlns:a16="http://schemas.microsoft.com/office/drawing/2014/main" id="{00000000-0008-0000-0500-00003D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135</xdr:row>
          <xdr:rowOff>38100</xdr:rowOff>
        </xdr:from>
        <xdr:to>
          <xdr:col>20</xdr:col>
          <xdr:colOff>586740</xdr:colOff>
          <xdr:row>138</xdr:row>
          <xdr:rowOff>15240</xdr:rowOff>
        </xdr:to>
        <xdr:sp macro="" textlink="">
          <xdr:nvSpPr>
            <xdr:cNvPr id="23614" name="Check Box 62" hidden="1">
              <a:extLst>
                <a:ext uri="{63B3BB69-23CF-44E3-9099-C40C66FF867C}">
                  <a14:compatExt spid="_x0000_s23614"/>
                </a:ext>
                <a:ext uri="{FF2B5EF4-FFF2-40B4-BE49-F238E27FC236}">
                  <a16:creationId xmlns:a16="http://schemas.microsoft.com/office/drawing/2014/main" id="{00000000-0008-0000-0500-00003E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137</xdr:row>
          <xdr:rowOff>38100</xdr:rowOff>
        </xdr:from>
        <xdr:to>
          <xdr:col>20</xdr:col>
          <xdr:colOff>586740</xdr:colOff>
          <xdr:row>140</xdr:row>
          <xdr:rowOff>15240</xdr:rowOff>
        </xdr:to>
        <xdr:sp macro="" textlink="">
          <xdr:nvSpPr>
            <xdr:cNvPr id="23615" name="Check Box 63" hidden="1">
              <a:extLst>
                <a:ext uri="{63B3BB69-23CF-44E3-9099-C40C66FF867C}">
                  <a14:compatExt spid="_x0000_s23615"/>
                </a:ext>
                <a:ext uri="{FF2B5EF4-FFF2-40B4-BE49-F238E27FC236}">
                  <a16:creationId xmlns:a16="http://schemas.microsoft.com/office/drawing/2014/main" id="{00000000-0008-0000-0500-00003F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139</xdr:row>
          <xdr:rowOff>38100</xdr:rowOff>
        </xdr:from>
        <xdr:to>
          <xdr:col>20</xdr:col>
          <xdr:colOff>586740</xdr:colOff>
          <xdr:row>140</xdr:row>
          <xdr:rowOff>228600</xdr:rowOff>
        </xdr:to>
        <xdr:sp macro="" textlink="">
          <xdr:nvSpPr>
            <xdr:cNvPr id="23616" name="Check Box 64" hidden="1">
              <a:extLst>
                <a:ext uri="{63B3BB69-23CF-44E3-9099-C40C66FF867C}">
                  <a14:compatExt spid="_x0000_s23616"/>
                </a:ext>
                <a:ext uri="{FF2B5EF4-FFF2-40B4-BE49-F238E27FC236}">
                  <a16:creationId xmlns:a16="http://schemas.microsoft.com/office/drawing/2014/main" id="{00000000-0008-0000-0500-000040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281940</xdr:colOff>
          <xdr:row>141</xdr:row>
          <xdr:rowOff>38100</xdr:rowOff>
        </xdr:from>
        <xdr:to>
          <xdr:col>20</xdr:col>
          <xdr:colOff>586740</xdr:colOff>
          <xdr:row>144</xdr:row>
          <xdr:rowOff>15240</xdr:rowOff>
        </xdr:to>
        <xdr:sp macro="" textlink="">
          <xdr:nvSpPr>
            <xdr:cNvPr id="23617" name="Check Box 65" hidden="1">
              <a:extLst>
                <a:ext uri="{63B3BB69-23CF-44E3-9099-C40C66FF867C}">
                  <a14:compatExt spid="_x0000_s23617"/>
                </a:ext>
                <a:ext uri="{FF2B5EF4-FFF2-40B4-BE49-F238E27FC236}">
                  <a16:creationId xmlns:a16="http://schemas.microsoft.com/office/drawing/2014/main" id="{00000000-0008-0000-0500-000041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145</xdr:row>
          <xdr:rowOff>38100</xdr:rowOff>
        </xdr:from>
        <xdr:to>
          <xdr:col>16</xdr:col>
          <xdr:colOff>434340</xdr:colOff>
          <xdr:row>148</xdr:row>
          <xdr:rowOff>15240</xdr:rowOff>
        </xdr:to>
        <xdr:sp macro="" textlink="">
          <xdr:nvSpPr>
            <xdr:cNvPr id="23618" name="Check Box 66" hidden="1">
              <a:extLst>
                <a:ext uri="{63B3BB69-23CF-44E3-9099-C40C66FF867C}">
                  <a14:compatExt spid="_x0000_s23618"/>
                </a:ext>
                <a:ext uri="{FF2B5EF4-FFF2-40B4-BE49-F238E27FC236}">
                  <a16:creationId xmlns:a16="http://schemas.microsoft.com/office/drawing/2014/main" id="{00000000-0008-0000-0500-000042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147</xdr:row>
          <xdr:rowOff>38100</xdr:rowOff>
        </xdr:from>
        <xdr:to>
          <xdr:col>16</xdr:col>
          <xdr:colOff>434340</xdr:colOff>
          <xdr:row>148</xdr:row>
          <xdr:rowOff>228600</xdr:rowOff>
        </xdr:to>
        <xdr:sp macro="" textlink="">
          <xdr:nvSpPr>
            <xdr:cNvPr id="23619" name="Check Box 67" hidden="1">
              <a:extLst>
                <a:ext uri="{63B3BB69-23CF-44E3-9099-C40C66FF867C}">
                  <a14:compatExt spid="_x0000_s23619"/>
                </a:ext>
                <a:ext uri="{FF2B5EF4-FFF2-40B4-BE49-F238E27FC236}">
                  <a16:creationId xmlns:a16="http://schemas.microsoft.com/office/drawing/2014/main" id="{00000000-0008-0000-0500-0000435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259080</xdr:colOff>
      <xdr:row>1</xdr:row>
      <xdr:rowOff>83820</xdr:rowOff>
    </xdr:from>
    <xdr:to>
      <xdr:col>1</xdr:col>
      <xdr:colOff>1445946</xdr:colOff>
      <xdr:row>1</xdr:row>
      <xdr:rowOff>1405890</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1080" y="266700"/>
          <a:ext cx="1173531" cy="1314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403248</xdr:colOff>
      <xdr:row>1</xdr:row>
      <xdr:rowOff>1348740</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413" y="182217"/>
          <a:ext cx="1219417" cy="1337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231913</xdr:colOff>
      <xdr:row>1</xdr:row>
      <xdr:rowOff>0</xdr:rowOff>
    </xdr:from>
    <xdr:to>
      <xdr:col>6</xdr:col>
      <xdr:colOff>212748</xdr:colOff>
      <xdr:row>8</xdr:row>
      <xdr:rowOff>57315</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391" y="182217"/>
          <a:ext cx="1219417" cy="13373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283620</xdr:colOff>
      <xdr:row>1</xdr:row>
      <xdr:rowOff>67907</xdr:rowOff>
    </xdr:from>
    <xdr:to>
      <xdr:col>1</xdr:col>
      <xdr:colOff>1525317</xdr:colOff>
      <xdr:row>8</xdr:row>
      <xdr:rowOff>148945</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785" y="256166"/>
          <a:ext cx="1241697" cy="13836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247650</xdr:colOff>
      <xdr:row>1</xdr:row>
      <xdr:rowOff>19050</xdr:rowOff>
    </xdr:from>
    <xdr:to>
      <xdr:col>0</xdr:col>
      <xdr:colOff>1467067</xdr:colOff>
      <xdr:row>6</xdr:row>
      <xdr:rowOff>243840</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200025"/>
          <a:ext cx="1219417" cy="13373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209550</xdr:colOff>
      <xdr:row>0</xdr:row>
      <xdr:rowOff>123825</xdr:rowOff>
    </xdr:from>
    <xdr:to>
      <xdr:col>1</xdr:col>
      <xdr:colOff>1427694</xdr:colOff>
      <xdr:row>7</xdr:row>
      <xdr:rowOff>58055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5" y="123825"/>
          <a:ext cx="1219417" cy="13373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hared Licences" id="{E9496033-75F4-48BB-B6D9-0F6FBFCAA423}" userId="Shared Licences" providerId="None"/>
  <person displayName="Sophie Augurelle" id="{7BC073C5-438C-42DE-A9F4-6EA3A21AD8E0}" userId="S::soa@wallimage.be::1049af77-306a-4e5d-b1e2-23fa931c5e58" providerId="AD"/>
</personList>
</file>

<file path=xl/theme/theme1.xml><?xml version="1.0" encoding="utf-8"?>
<a:theme xmlns:a="http://schemas.openxmlformats.org/drawingml/2006/main" name="Thème Office">
  <a:themeElements>
    <a:clrScheme name="Papi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8" dT="2022-05-02T15:21:59.71" personId="{E9496033-75F4-48BB-B6D9-0F6FBFCAA423}" id="{1152C4DA-B7AA-4461-875C-9C9BD3D65B50}">
    <text>Comme convenu avec Sophie Augurelle nous n'avons pas miis de taux horaire (Nous aurions été obligé de dupliquer toutes les lignes, vu l'indexation qui est faite en 2023) =&gt; Voir le document dans le répertoire de l'annexe 1 "Commentaires"</text>
  </threadedComment>
  <threadedComment ref="I58" dT="2022-05-02T15:23:26.49" personId="{E9496033-75F4-48BB-B6D9-0F6FBFCAA423}" id="{19FE753A-03C1-47FE-B50B-3DE75C2F758C}">
    <text>Voir explication dans le fichier en annexe "Explication : Plan de financement et budget"</text>
  </threadedComment>
</ThreadedComments>
</file>

<file path=xl/threadedComments/threadedComment2.xml><?xml version="1.0" encoding="utf-8"?>
<ThreadedComments xmlns="http://schemas.microsoft.com/office/spreadsheetml/2018/threadedcomments" xmlns:x="http://schemas.openxmlformats.org/spreadsheetml/2006/main">
  <threadedComment ref="M202" dT="2023-07-27T13:48:31.99" personId="{7BC073C5-438C-42DE-A9F4-6EA3A21AD8E0}" id="{F2E3A713-9B38-465D-8D39-A31192D12940}">
    <text>1 point par wallon non-identifié
1,5 points par W identifié
Renvoyer le total dans la feuille d'analyse
=&gt; supprimer le tableau de la grille de cotation?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D346" dT="2023-05-26T07:11:17.61" personId="{7BC073C5-438C-42DE-A9F4-6EA3A21AD8E0}" id="{2B7E4DF3-98B7-4D61-92FE-F56BB3B64CBF}">
    <text>Mettre une formule d'erreur s'ils n'ont pas complété tous les statuts des dépenses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aming@wallimage.be" TargetMode="Externa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C0F09-F593-4FA7-BB35-22893957DF96}">
  <sheetPr>
    <tabColor rgb="FF00CCFF"/>
  </sheetPr>
  <dimension ref="A1:N172"/>
  <sheetViews>
    <sheetView topLeftCell="A122" zoomScale="85" zoomScaleNormal="85" workbookViewId="0">
      <selection activeCell="C50" sqref="C50"/>
    </sheetView>
  </sheetViews>
  <sheetFormatPr baseColWidth="10" defaultColWidth="11.44140625" defaultRowHeight="14.4" x14ac:dyDescent="0.3"/>
  <cols>
    <col min="1" max="1" width="63.77734375" customWidth="1"/>
    <col min="2" max="2" width="35.44140625" customWidth="1"/>
    <col min="3" max="3" width="15.44140625" bestFit="1" customWidth="1"/>
    <col min="4" max="4" width="20.21875" bestFit="1" customWidth="1"/>
    <col min="5" max="5" width="14.44140625" customWidth="1"/>
    <col min="6" max="6" width="33" bestFit="1" customWidth="1"/>
    <col min="7" max="7" width="14.21875" customWidth="1"/>
    <col min="14" max="14" width="11.44140625" customWidth="1"/>
  </cols>
  <sheetData>
    <row r="1" spans="1:14" ht="15" customHeight="1" thickBot="1" x14ac:dyDescent="0.4">
      <c r="A1" s="1404" t="e">
        <f>#REF!</f>
        <v>#REF!</v>
      </c>
      <c r="B1" s="1405"/>
      <c r="C1" s="1405"/>
      <c r="D1" s="1405"/>
      <c r="E1" s="1405"/>
      <c r="F1" s="1405"/>
      <c r="G1" s="1405"/>
      <c r="H1" s="1405"/>
      <c r="I1" s="1405"/>
      <c r="J1" s="1405"/>
      <c r="K1" s="1406"/>
    </row>
    <row r="2" spans="1:14" ht="15" customHeight="1" x14ac:dyDescent="0.3">
      <c r="A2" s="1407" t="s">
        <v>0</v>
      </c>
      <c r="B2" s="1407"/>
      <c r="C2" s="1407"/>
      <c r="D2" s="1407"/>
      <c r="E2" s="1407"/>
      <c r="F2" s="1407"/>
      <c r="G2" s="1407"/>
      <c r="H2" s="1407"/>
      <c r="I2" s="1407"/>
      <c r="J2" s="1407"/>
      <c r="K2" s="1407"/>
    </row>
    <row r="3" spans="1:14" ht="15" customHeight="1" x14ac:dyDescent="0.3">
      <c r="A3" s="7" t="s">
        <v>1</v>
      </c>
      <c r="B3" s="7" t="e">
        <f>#REF!</f>
        <v>#REF!</v>
      </c>
      <c r="C3" s="7"/>
      <c r="D3" s="8">
        <f>'FICHE 4- Fiche technique'!C19</f>
        <v>0</v>
      </c>
      <c r="E3" s="8" t="s">
        <v>2</v>
      </c>
      <c r="F3" s="8"/>
      <c r="G3" s="8"/>
      <c r="H3" s="8"/>
      <c r="I3" s="9"/>
      <c r="J3" s="9"/>
      <c r="K3" s="9"/>
    </row>
    <row r="4" spans="1:14" ht="15" customHeight="1" x14ac:dyDescent="0.3">
      <c r="A4" s="7" t="s">
        <v>3</v>
      </c>
      <c r="B4" s="10" t="e">
        <f>#REF!</f>
        <v>#REF!</v>
      </c>
      <c r="C4" s="7"/>
      <c r="D4" s="8">
        <f>'FICHE 4- Fiche technique'!C37</f>
        <v>0</v>
      </c>
      <c r="E4" s="8">
        <f>'FICHE 4- Fiche technique'!C29</f>
        <v>0</v>
      </c>
      <c r="F4" s="8"/>
      <c r="G4" s="8"/>
      <c r="H4" s="8"/>
      <c r="I4" s="9"/>
      <c r="J4" s="9"/>
      <c r="K4" s="9"/>
    </row>
    <row r="5" spans="1:14" ht="15" customHeight="1" x14ac:dyDescent="0.3">
      <c r="A5" s="11" t="s">
        <v>4</v>
      </c>
      <c r="B5" s="11">
        <f>'FICHE 4- Fiche technique'!C43</f>
        <v>0</v>
      </c>
      <c r="C5" s="11"/>
      <c r="D5" s="11"/>
      <c r="E5" s="9"/>
      <c r="F5" s="9"/>
      <c r="G5" s="9"/>
      <c r="H5" s="9"/>
      <c r="I5" s="9"/>
      <c r="J5" s="9"/>
      <c r="K5" s="9"/>
      <c r="N5" t="s">
        <v>5</v>
      </c>
    </row>
    <row r="6" spans="1:14" ht="15" customHeight="1" x14ac:dyDescent="0.3">
      <c r="A6" s="12" t="s">
        <v>6</v>
      </c>
      <c r="B6" s="1408">
        <f>'FICHE 4- Fiche technique'!C15</f>
        <v>0</v>
      </c>
      <c r="C6" s="1408"/>
      <c r="D6" s="1408"/>
      <c r="E6" s="1408"/>
      <c r="F6" s="1408"/>
      <c r="G6" s="1408"/>
      <c r="H6" s="1408"/>
      <c r="I6" s="12"/>
      <c r="J6" s="9"/>
      <c r="K6" s="9"/>
      <c r="N6" t="s">
        <v>7</v>
      </c>
    </row>
    <row r="7" spans="1:14" ht="15" customHeight="1" x14ac:dyDescent="0.3">
      <c r="A7" s="13" t="s">
        <v>8</v>
      </c>
      <c r="B7" s="14">
        <f>60*'FICHE 4- Fiche technique'!C33</f>
        <v>0</v>
      </c>
      <c r="C7" s="15" t="s">
        <v>9</v>
      </c>
      <c r="D7" s="16" t="e">
        <f>'FICHE 4- Fiche technique'!#REF!</f>
        <v>#REF!</v>
      </c>
      <c r="E7" s="17" t="s">
        <v>10</v>
      </c>
      <c r="F7" s="18" t="e">
        <f>'FICHE 4- Fiche technique'!#REF!</f>
        <v>#REF!</v>
      </c>
      <c r="G7" s="9"/>
      <c r="H7" s="9"/>
      <c r="I7" s="9"/>
      <c r="J7" s="9"/>
      <c r="K7" s="9"/>
      <c r="N7" t="s">
        <v>11</v>
      </c>
    </row>
    <row r="8" spans="1:14" ht="15" customHeight="1" x14ac:dyDescent="0.3">
      <c r="A8" s="19" t="s">
        <v>12</v>
      </c>
      <c r="B8" s="19"/>
      <c r="C8" s="19"/>
      <c r="D8" s="19"/>
      <c r="E8" s="19"/>
      <c r="F8" s="20"/>
      <c r="G8" s="9"/>
      <c r="H8" s="9"/>
      <c r="I8" s="21"/>
      <c r="J8" s="22"/>
      <c r="K8" s="9"/>
    </row>
    <row r="9" spans="1:14" ht="15" customHeight="1" thickBot="1" x14ac:dyDescent="0.4">
      <c r="A9" s="9"/>
      <c r="B9" s="9"/>
      <c r="C9" s="23"/>
      <c r="D9" s="24"/>
      <c r="E9" s="24"/>
      <c r="F9" s="24"/>
      <c r="G9" s="24"/>
      <c r="H9" s="9"/>
      <c r="I9" s="21"/>
      <c r="J9" s="22"/>
      <c r="K9" s="9"/>
    </row>
    <row r="10" spans="1:14" ht="15" customHeight="1" thickBot="1" x14ac:dyDescent="0.4">
      <c r="A10" s="25" t="s">
        <v>13</v>
      </c>
      <c r="B10" s="26">
        <v>45000</v>
      </c>
      <c r="C10" s="27" t="s">
        <v>14</v>
      </c>
      <c r="D10" s="28" t="s">
        <v>15</v>
      </c>
      <c r="E10" s="29" t="e">
        <f>B11/B7</f>
        <v>#REF!</v>
      </c>
      <c r="F10" s="9"/>
      <c r="G10" s="9"/>
      <c r="H10" s="9"/>
      <c r="I10" s="30"/>
      <c r="J10" s="31"/>
      <c r="K10" s="9"/>
    </row>
    <row r="11" spans="1:14" ht="15" customHeight="1" x14ac:dyDescent="0.35">
      <c r="A11" s="32" t="s">
        <v>16</v>
      </c>
      <c r="B11" s="33" t="e">
        <f>#REF!</f>
        <v>#REF!</v>
      </c>
      <c r="C11" s="257">
        <f>F104/C30</f>
        <v>2.5555555555555557E-2</v>
      </c>
      <c r="D11" s="9"/>
      <c r="E11" s="35"/>
      <c r="F11" s="36"/>
      <c r="G11" s="37"/>
      <c r="H11" s="9"/>
      <c r="I11" s="30"/>
      <c r="J11" s="31"/>
      <c r="K11" s="9"/>
    </row>
    <row r="12" spans="1:14" ht="15" customHeight="1" x14ac:dyDescent="0.35">
      <c r="A12" s="40"/>
      <c r="B12" s="41"/>
      <c r="C12" s="34"/>
      <c r="D12" s="9"/>
      <c r="E12" s="35"/>
      <c r="F12" s="36"/>
      <c r="G12" s="37"/>
      <c r="H12" s="9"/>
      <c r="I12" s="30"/>
      <c r="J12" s="31"/>
      <c r="K12" s="9"/>
    </row>
    <row r="13" spans="1:14" ht="15" customHeight="1" x14ac:dyDescent="0.4">
      <c r="A13" s="42" t="s">
        <v>17</v>
      </c>
      <c r="B13" s="43"/>
      <c r="C13" s="44"/>
      <c r="D13" s="45"/>
      <c r="E13" s="46"/>
      <c r="F13" s="43"/>
      <c r="G13" s="47"/>
      <c r="H13" s="43"/>
      <c r="I13" s="48"/>
      <c r="J13" s="49"/>
    </row>
    <row r="14" spans="1:14" ht="15" customHeight="1" x14ac:dyDescent="0.3">
      <c r="A14" s="5"/>
      <c r="B14" s="50"/>
      <c r="C14" s="51"/>
      <c r="D14" s="52"/>
      <c r="E14" s="5"/>
      <c r="F14" s="50"/>
      <c r="G14" s="5"/>
      <c r="H14" s="50"/>
      <c r="I14" s="48"/>
      <c r="J14" s="49"/>
    </row>
    <row r="15" spans="1:14" ht="15" customHeight="1" x14ac:dyDescent="0.3">
      <c r="B15" s="53"/>
      <c r="C15" s="54"/>
      <c r="I15" s="48"/>
      <c r="J15" s="55"/>
    </row>
    <row r="16" spans="1:14" ht="15" customHeight="1" x14ac:dyDescent="0.35">
      <c r="B16" s="56"/>
      <c r="C16" s="54"/>
      <c r="I16" s="48"/>
      <c r="J16" s="55"/>
    </row>
    <row r="17" spans="1:12" ht="15" customHeight="1" x14ac:dyDescent="0.3">
      <c r="B17" s="53"/>
      <c r="C17" s="54"/>
      <c r="D17" s="57"/>
      <c r="F17" s="53"/>
      <c r="H17" s="53"/>
      <c r="I17" s="48"/>
      <c r="J17" s="58"/>
    </row>
    <row r="18" spans="1:12" ht="15" customHeight="1" x14ac:dyDescent="0.4">
      <c r="A18" s="42" t="s">
        <v>18</v>
      </c>
      <c r="E18" s="59"/>
      <c r="I18" s="48"/>
      <c r="J18" s="60"/>
    </row>
    <row r="19" spans="1:12" ht="15" customHeight="1" x14ac:dyDescent="0.3">
      <c r="A19" s="1413" t="s">
        <v>19</v>
      </c>
      <c r="B19" s="1413"/>
      <c r="E19" s="59"/>
      <c r="I19" s="48"/>
      <c r="J19" s="60"/>
    </row>
    <row r="20" spans="1:12" ht="32.1" customHeight="1" thickBot="1" x14ac:dyDescent="0.35">
      <c r="A20" s="1414"/>
      <c r="B20" s="1414"/>
    </row>
    <row r="21" spans="1:12" ht="15" customHeight="1" thickBot="1" x14ac:dyDescent="0.4">
      <c r="A21" s="1409" t="s">
        <v>20</v>
      </c>
      <c r="B21" s="1410"/>
      <c r="C21" s="1410"/>
      <c r="D21" s="1410"/>
      <c r="E21" s="1410"/>
      <c r="F21" s="1410"/>
      <c r="G21" s="1411"/>
      <c r="H21" s="61"/>
      <c r="I21" s="5"/>
      <c r="J21" s="61"/>
      <c r="K21" s="61"/>
      <c r="L21" s="61"/>
    </row>
    <row r="22" spans="1:12" ht="15" customHeight="1" x14ac:dyDescent="0.3">
      <c r="A22" s="62" t="s">
        <v>21</v>
      </c>
      <c r="B22" s="63" t="s">
        <v>22</v>
      </c>
      <c r="C22" s="63" t="s">
        <v>23</v>
      </c>
      <c r="D22" s="63" t="s">
        <v>24</v>
      </c>
      <c r="E22" s="63" t="s">
        <v>25</v>
      </c>
      <c r="F22" s="63" t="s">
        <v>26</v>
      </c>
      <c r="G22" s="64" t="s">
        <v>27</v>
      </c>
      <c r="H22" s="5"/>
      <c r="I22" s="5"/>
      <c r="J22" s="5"/>
      <c r="K22" s="50"/>
      <c r="L22" s="5"/>
    </row>
    <row r="23" spans="1:12" ht="15" customHeight="1" x14ac:dyDescent="0.35">
      <c r="A23" s="62"/>
      <c r="B23" s="63"/>
      <c r="C23" s="63"/>
      <c r="D23" s="65">
        <f>C23/$C$31</f>
        <v>0</v>
      </c>
      <c r="E23" s="63"/>
      <c r="F23" s="63"/>
      <c r="G23" s="64"/>
      <c r="H23" s="5"/>
      <c r="I23" s="5"/>
      <c r="J23" s="5"/>
      <c r="K23" s="50"/>
      <c r="L23" s="5"/>
    </row>
    <row r="24" spans="1:12" ht="15" customHeight="1" x14ac:dyDescent="0.35">
      <c r="A24" s="62"/>
      <c r="B24" s="63"/>
      <c r="C24" s="63"/>
      <c r="D24" s="65">
        <f t="shared" ref="D24:D30" si="0">C24/$C$31</f>
        <v>0</v>
      </c>
      <c r="E24" s="63"/>
      <c r="F24" s="63"/>
      <c r="G24" s="64"/>
      <c r="H24" s="5"/>
      <c r="I24" s="5"/>
      <c r="J24" s="5"/>
      <c r="K24" s="50"/>
      <c r="L24" s="5"/>
    </row>
    <row r="25" spans="1:12" ht="15" customHeight="1" x14ac:dyDescent="0.35">
      <c r="A25" s="62"/>
      <c r="B25" s="63"/>
      <c r="C25" s="63"/>
      <c r="D25" s="65">
        <f t="shared" si="0"/>
        <v>0</v>
      </c>
      <c r="E25" s="63"/>
      <c r="F25" s="63"/>
      <c r="G25" s="64"/>
      <c r="H25" s="5"/>
      <c r="I25" s="5"/>
      <c r="J25" s="5"/>
      <c r="K25" s="50"/>
      <c r="L25" s="5"/>
    </row>
    <row r="26" spans="1:12" ht="15" customHeight="1" x14ac:dyDescent="0.35">
      <c r="A26" s="62"/>
      <c r="B26" s="63"/>
      <c r="C26" s="63"/>
      <c r="D26" s="65">
        <f t="shared" si="0"/>
        <v>0</v>
      </c>
      <c r="E26" s="63"/>
      <c r="F26" s="63"/>
      <c r="G26" s="64"/>
      <c r="H26" s="5"/>
      <c r="I26" s="5"/>
      <c r="J26" s="5"/>
      <c r="K26" s="50"/>
      <c r="L26" s="5"/>
    </row>
    <row r="27" spans="1:12" ht="15" customHeight="1" x14ac:dyDescent="0.35">
      <c r="A27" s="62"/>
      <c r="B27" s="63"/>
      <c r="C27" s="63"/>
      <c r="D27" s="65">
        <f t="shared" si="0"/>
        <v>0</v>
      </c>
      <c r="E27" s="63"/>
      <c r="F27" s="63"/>
      <c r="G27" s="64"/>
      <c r="H27" s="5"/>
      <c r="I27" s="5"/>
      <c r="J27" s="5"/>
      <c r="K27" s="50"/>
      <c r="L27" s="5"/>
    </row>
    <row r="28" spans="1:12" ht="15" customHeight="1" x14ac:dyDescent="0.35">
      <c r="A28" s="66"/>
      <c r="B28" s="67"/>
      <c r="C28" s="68"/>
      <c r="D28" s="65">
        <f t="shared" si="0"/>
        <v>0</v>
      </c>
      <c r="E28" s="69"/>
      <c r="F28" s="70"/>
      <c r="G28" s="71"/>
    </row>
    <row r="29" spans="1:12" ht="15" customHeight="1" x14ac:dyDescent="0.35">
      <c r="A29" s="66"/>
      <c r="B29" s="67"/>
      <c r="C29" s="68">
        <v>20800</v>
      </c>
      <c r="D29" s="65">
        <f t="shared" si="0"/>
        <v>0.3161094224924012</v>
      </c>
      <c r="E29" s="1"/>
      <c r="F29" s="70"/>
      <c r="G29" s="72"/>
    </row>
    <row r="30" spans="1:12" ht="15" customHeight="1" x14ac:dyDescent="0.35">
      <c r="A30" s="73" t="s">
        <v>28</v>
      </c>
      <c r="B30" s="74" t="s">
        <v>29</v>
      </c>
      <c r="C30" s="75">
        <f>B10</f>
        <v>45000</v>
      </c>
      <c r="D30" s="65">
        <f t="shared" si="0"/>
        <v>0.68389057750759874</v>
      </c>
      <c r="E30" s="1" t="s">
        <v>30</v>
      </c>
      <c r="F30" s="70" t="s">
        <v>31</v>
      </c>
      <c r="G30" s="72"/>
    </row>
    <row r="31" spans="1:12" ht="15" customHeight="1" thickBot="1" x14ac:dyDescent="0.35">
      <c r="A31" s="76" t="s">
        <v>32</v>
      </c>
      <c r="B31" s="77"/>
      <c r="C31" s="78">
        <f>SUM(C23:C30)</f>
        <v>65800</v>
      </c>
      <c r="D31" s="79">
        <f>SUM(D23:D30)</f>
        <v>1</v>
      </c>
      <c r="E31" s="77"/>
      <c r="F31" s="79"/>
      <c r="G31" s="80"/>
      <c r="I31" s="5"/>
      <c r="J31" s="5"/>
      <c r="K31" s="5"/>
      <c r="L31" s="5"/>
    </row>
    <row r="32" spans="1:12" ht="15" customHeight="1" x14ac:dyDescent="0.3">
      <c r="C32" s="53" t="e">
        <f>IF(C31=B11,"OK","PAS OK")</f>
        <v>#REF!</v>
      </c>
    </row>
    <row r="33" spans="1:12" ht="15" customHeight="1" thickBot="1" x14ac:dyDescent="0.35">
      <c r="C33" s="53"/>
      <c r="F33" s="4" t="s">
        <v>31</v>
      </c>
    </row>
    <row r="34" spans="1:12" ht="15" customHeight="1" thickBot="1" x14ac:dyDescent="0.35">
      <c r="A34" s="6" t="s">
        <v>33</v>
      </c>
      <c r="B34" s="81" t="s">
        <v>34</v>
      </c>
      <c r="C34" s="82" t="s">
        <v>35</v>
      </c>
      <c r="D34" s="83" t="s">
        <v>36</v>
      </c>
      <c r="F34" s="4" t="s">
        <v>37</v>
      </c>
      <c r="G34" s="1412"/>
      <c r="H34" s="1412"/>
      <c r="I34" s="1412"/>
    </row>
    <row r="35" spans="1:12" ht="15" customHeight="1" x14ac:dyDescent="0.3">
      <c r="A35" s="84" t="s">
        <v>38</v>
      </c>
      <c r="B35" s="85">
        <f>SUMIF(F22:F30,"Apport en Numéraire",C22:C30)</f>
        <v>45000</v>
      </c>
      <c r="C35" s="85">
        <f>SUMIFS(C22:C30,E22:E30,"Acquis",F22:F30,"Apport en Numéraire")</f>
        <v>0</v>
      </c>
      <c r="D35" s="85">
        <f>SUMIFS(C22:C30,E22:E30,"Non Acquis",F22:F30,"Apport en Numéraire")</f>
        <v>45000</v>
      </c>
      <c r="F35" s="4" t="s">
        <v>35</v>
      </c>
      <c r="G35" s="1412"/>
      <c r="H35" s="1412"/>
      <c r="I35" s="1412"/>
      <c r="J35" s="53"/>
      <c r="K35" s="39"/>
      <c r="L35" s="39"/>
    </row>
    <row r="36" spans="1:12" ht="15" customHeight="1" thickBot="1" x14ac:dyDescent="0.35">
      <c r="B36" s="53"/>
      <c r="C36" s="39"/>
      <c r="D36" s="39"/>
      <c r="F36" s="4" t="s">
        <v>30</v>
      </c>
      <c r="G36" s="39"/>
      <c r="J36" s="53"/>
      <c r="K36" s="39"/>
      <c r="L36" s="39"/>
    </row>
    <row r="37" spans="1:12" ht="15" customHeight="1" thickBot="1" x14ac:dyDescent="0.35">
      <c r="A37" s="84" t="s">
        <v>39</v>
      </c>
      <c r="B37" s="69">
        <f>SUMIF(F22:F30,"Apport en Nature",C22:C30)</f>
        <v>0</v>
      </c>
      <c r="C37" s="69">
        <f>SUMIFS(C22:C30,E22:E30,"Acquis",F22:F30,"Apport en Nature")</f>
        <v>0</v>
      </c>
      <c r="D37" s="69">
        <f>SUMIFS(C22:C30,E22:E30,"Non Acquis",F22:F30,"Apport en Nature")</f>
        <v>0</v>
      </c>
      <c r="F37" s="86" t="s">
        <v>40</v>
      </c>
      <c r="G37" s="87">
        <f>C30</f>
        <v>45000</v>
      </c>
      <c r="H37" s="88">
        <f>G37/C31</f>
        <v>0.68389057750759874</v>
      </c>
      <c r="J37" s="53"/>
      <c r="K37" s="39"/>
      <c r="L37" s="39"/>
    </row>
    <row r="38" spans="1:12" ht="15" customHeight="1" x14ac:dyDescent="0.3">
      <c r="B38" s="53"/>
      <c r="J38" s="53"/>
      <c r="K38" s="39"/>
      <c r="L38" s="39"/>
    </row>
    <row r="39" spans="1:12" ht="15" customHeight="1" x14ac:dyDescent="0.35">
      <c r="A39" s="84" t="s">
        <v>41</v>
      </c>
      <c r="B39" s="89"/>
      <c r="C39" s="90">
        <f>C35+C37</f>
        <v>0</v>
      </c>
      <c r="D39" s="91">
        <f>C39/C31</f>
        <v>0</v>
      </c>
      <c r="E39" s="61"/>
    </row>
    <row r="40" spans="1:12" ht="15" customHeight="1" x14ac:dyDescent="0.35">
      <c r="A40" s="5"/>
      <c r="B40" s="50"/>
      <c r="C40" s="92"/>
      <c r="E40" s="61"/>
    </row>
    <row r="41" spans="1:12" ht="15" customHeight="1" x14ac:dyDescent="0.35">
      <c r="A41" s="5"/>
      <c r="B41" s="50"/>
      <c r="C41" s="52"/>
      <c r="E41" s="61"/>
    </row>
    <row r="42" spans="1:12" ht="15" customHeight="1" x14ac:dyDescent="0.35">
      <c r="A42" s="59" t="s">
        <v>42</v>
      </c>
      <c r="B42" s="93" t="s">
        <v>43</v>
      </c>
      <c r="C42" s="93" t="s">
        <v>44</v>
      </c>
      <c r="D42" s="93" t="s">
        <v>32</v>
      </c>
      <c r="E42" s="61"/>
    </row>
    <row r="43" spans="1:12" ht="15" customHeight="1" x14ac:dyDescent="0.35">
      <c r="A43" s="94" t="s">
        <v>45</v>
      </c>
      <c r="B43" s="95">
        <f>C35</f>
        <v>0</v>
      </c>
      <c r="C43" s="95">
        <f>C37</f>
        <v>0</v>
      </c>
      <c r="D43" s="468">
        <f>(C43+B43)/C31</f>
        <v>0</v>
      </c>
      <c r="E43" s="61"/>
    </row>
    <row r="44" spans="1:12" ht="15" customHeight="1" x14ac:dyDescent="0.3">
      <c r="G44" s="1392"/>
      <c r="H44" s="1392"/>
      <c r="I44" s="1393"/>
      <c r="J44" s="1393"/>
      <c r="K44" s="1403"/>
      <c r="L44" s="1403"/>
    </row>
    <row r="45" spans="1:12" ht="15" customHeight="1" x14ac:dyDescent="0.4">
      <c r="A45" s="42" t="s">
        <v>46</v>
      </c>
      <c r="G45" s="96"/>
      <c r="H45" s="96"/>
      <c r="I45" s="97"/>
      <c r="J45" s="97"/>
      <c r="K45" s="98"/>
      <c r="L45" s="98"/>
    </row>
    <row r="46" spans="1:12" ht="15" customHeight="1" thickBot="1" x14ac:dyDescent="0.35">
      <c r="G46" s="96"/>
      <c r="H46" s="96"/>
      <c r="I46" s="97"/>
      <c r="J46" s="97"/>
      <c r="K46" s="98"/>
      <c r="L46" s="98"/>
    </row>
    <row r="47" spans="1:12" ht="15" customHeight="1" thickBot="1" x14ac:dyDescent="0.4">
      <c r="A47" s="1396" t="s">
        <v>47</v>
      </c>
      <c r="B47" s="1397"/>
      <c r="C47" s="1398"/>
      <c r="E47" s="1393"/>
      <c r="F47" s="1393"/>
      <c r="H47" s="53"/>
      <c r="J47" s="53"/>
      <c r="K47" s="99"/>
      <c r="L47" s="100"/>
    </row>
    <row r="48" spans="1:12" ht="15" customHeight="1" x14ac:dyDescent="0.3">
      <c r="A48" s="101" t="s">
        <v>48</v>
      </c>
      <c r="B48" s="102">
        <f>B50+B51</f>
        <v>1150</v>
      </c>
      <c r="C48" s="103"/>
      <c r="F48" s="53"/>
      <c r="H48" s="53"/>
      <c r="J48" s="53"/>
      <c r="K48" s="99"/>
      <c r="L48" s="100"/>
    </row>
    <row r="49" spans="1:12" ht="15" customHeight="1" x14ac:dyDescent="0.3">
      <c r="A49" s="104"/>
      <c r="B49" s="105"/>
      <c r="C49" s="103"/>
      <c r="F49" s="53"/>
      <c r="H49" s="53"/>
      <c r="J49" s="53"/>
      <c r="K49" s="99"/>
      <c r="L49" s="100"/>
    </row>
    <row r="50" spans="1:12" ht="15" customHeight="1" x14ac:dyDescent="0.3">
      <c r="A50" s="104" t="s">
        <v>49</v>
      </c>
      <c r="B50" s="106">
        <f>G104</f>
        <v>0</v>
      </c>
      <c r="C50" s="107">
        <f>B50/B48</f>
        <v>0</v>
      </c>
      <c r="K50" s="99"/>
      <c r="L50" s="99"/>
    </row>
    <row r="51" spans="1:12" ht="15" customHeight="1" x14ac:dyDescent="0.3">
      <c r="A51" s="108" t="s">
        <v>50</v>
      </c>
      <c r="B51" s="106">
        <f>F104</f>
        <v>1150</v>
      </c>
      <c r="C51" s="107">
        <f>B51/B48</f>
        <v>1</v>
      </c>
      <c r="F51" s="109"/>
      <c r="H51" s="53"/>
      <c r="K51" s="98"/>
      <c r="L51" s="98"/>
    </row>
    <row r="52" spans="1:12" ht="15" customHeight="1" x14ac:dyDescent="0.3">
      <c r="A52" s="110" t="s">
        <v>51</v>
      </c>
      <c r="B52" s="91">
        <f>B51/B48</f>
        <v>1</v>
      </c>
      <c r="C52" s="103"/>
      <c r="K52" s="100"/>
      <c r="L52" s="111"/>
    </row>
    <row r="53" spans="1:12" ht="15" customHeight="1" thickBot="1" x14ac:dyDescent="0.35">
      <c r="A53" s="112" t="s">
        <v>52</v>
      </c>
      <c r="B53" s="113"/>
      <c r="C53" s="114">
        <f>B53/B51</f>
        <v>0</v>
      </c>
      <c r="D53" s="59" t="s">
        <v>53</v>
      </c>
      <c r="E53" s="59"/>
      <c r="F53" s="115"/>
      <c r="G53" s="59"/>
    </row>
    <row r="54" spans="1:12" ht="15" customHeight="1" thickBot="1" x14ac:dyDescent="0.35">
      <c r="B54" s="38"/>
      <c r="C54" s="39"/>
      <c r="D54" s="59"/>
      <c r="E54" s="59"/>
      <c r="F54" s="115"/>
      <c r="G54" s="59"/>
    </row>
    <row r="55" spans="1:12" ht="15" customHeight="1" thickBot="1" x14ac:dyDescent="0.35">
      <c r="A55" s="1399" t="s">
        <v>54</v>
      </c>
      <c r="B55" s="116" t="s">
        <v>55</v>
      </c>
      <c r="C55" s="117" t="s">
        <v>56</v>
      </c>
      <c r="D55" s="118" t="s">
        <v>57</v>
      </c>
      <c r="E55" s="1401" t="s">
        <v>58</v>
      </c>
      <c r="F55" s="1402"/>
      <c r="G55" s="119" t="s">
        <v>59</v>
      </c>
      <c r="H55" s="120" t="s">
        <v>60</v>
      </c>
      <c r="I55" s="121" t="s">
        <v>61</v>
      </c>
    </row>
    <row r="56" spans="1:12" ht="15" customHeight="1" x14ac:dyDescent="0.3">
      <c r="A56" s="1400"/>
      <c r="B56" s="122"/>
      <c r="C56" s="122"/>
      <c r="D56" s="123"/>
      <c r="E56" s="124" t="s">
        <v>62</v>
      </c>
      <c r="F56" s="124" t="s">
        <v>63</v>
      </c>
      <c r="G56" s="125" t="s">
        <v>64</v>
      </c>
      <c r="H56" s="126" t="s">
        <v>65</v>
      </c>
      <c r="I56" s="127"/>
    </row>
    <row r="57" spans="1:12" ht="15" customHeight="1" x14ac:dyDescent="0.3">
      <c r="A57" s="128" t="s">
        <v>66</v>
      </c>
      <c r="B57" s="129"/>
      <c r="C57" s="129"/>
      <c r="D57" s="129"/>
      <c r="E57" s="129"/>
      <c r="F57" s="130">
        <f>SUM(F58:F59)</f>
        <v>0</v>
      </c>
      <c r="G57" s="130">
        <f>SUM(G58:G59)</f>
        <v>0</v>
      </c>
      <c r="H57" s="131">
        <f>F57+G57</f>
        <v>0</v>
      </c>
      <c r="I57" s="132"/>
    </row>
    <row r="58" spans="1:12" ht="15" customHeight="1" x14ac:dyDescent="0.3">
      <c r="A58" s="133"/>
      <c r="B58" s="133"/>
      <c r="C58" s="134"/>
      <c r="D58" s="135"/>
      <c r="E58" s="136"/>
      <c r="F58" s="136"/>
      <c r="G58" s="136"/>
      <c r="H58" s="137">
        <f t="shared" ref="H58:H103" si="1">F58+G58</f>
        <v>0</v>
      </c>
      <c r="I58" s="132"/>
    </row>
    <row r="59" spans="1:12" ht="15" customHeight="1" x14ac:dyDescent="0.3">
      <c r="A59" s="133"/>
      <c r="B59" s="133"/>
      <c r="C59" s="134"/>
      <c r="D59" s="135"/>
      <c r="E59" s="136"/>
      <c r="F59" s="136"/>
      <c r="G59" s="136"/>
      <c r="H59" s="137">
        <f t="shared" si="1"/>
        <v>0</v>
      </c>
      <c r="I59" s="132"/>
    </row>
    <row r="60" spans="1:12" ht="15" customHeight="1" x14ac:dyDescent="0.3">
      <c r="A60" s="469" t="s">
        <v>67</v>
      </c>
      <c r="B60" s="129"/>
      <c r="C60" s="129"/>
      <c r="D60" s="129"/>
      <c r="E60" s="129"/>
      <c r="F60" s="130">
        <f>SUM(F61:F66)</f>
        <v>0</v>
      </c>
      <c r="G60" s="130">
        <f>SUM(G61:G66)</f>
        <v>0</v>
      </c>
      <c r="H60" s="131">
        <f t="shared" si="1"/>
        <v>0</v>
      </c>
      <c r="I60" s="132"/>
    </row>
    <row r="61" spans="1:12" ht="15" customHeight="1" x14ac:dyDescent="0.3">
      <c r="A61" s="133"/>
      <c r="B61" s="133"/>
      <c r="C61" s="134"/>
      <c r="D61" s="135"/>
      <c r="E61" s="136"/>
      <c r="F61" s="136"/>
      <c r="G61" s="136"/>
      <c r="H61" s="137">
        <f t="shared" si="1"/>
        <v>0</v>
      </c>
      <c r="I61" s="132"/>
    </row>
    <row r="62" spans="1:12" ht="15" customHeight="1" x14ac:dyDescent="0.3">
      <c r="A62" s="133"/>
      <c r="B62" s="133"/>
      <c r="C62" s="134"/>
      <c r="D62" s="135"/>
      <c r="E62" s="136"/>
      <c r="F62" s="136"/>
      <c r="G62" s="136"/>
      <c r="H62" s="137">
        <f t="shared" si="1"/>
        <v>0</v>
      </c>
      <c r="I62" s="132"/>
    </row>
    <row r="63" spans="1:12" ht="15" customHeight="1" x14ac:dyDescent="0.3">
      <c r="A63" s="133"/>
      <c r="B63" s="133"/>
      <c r="C63" s="134"/>
      <c r="D63" s="135"/>
      <c r="E63" s="136"/>
      <c r="F63" s="136"/>
      <c r="G63" s="136"/>
      <c r="H63" s="137">
        <f t="shared" si="1"/>
        <v>0</v>
      </c>
      <c r="I63" s="132"/>
    </row>
    <row r="64" spans="1:12" ht="15" customHeight="1" x14ac:dyDescent="0.3">
      <c r="A64" s="133"/>
      <c r="B64" s="133"/>
      <c r="C64" s="134"/>
      <c r="D64" s="135"/>
      <c r="E64" s="136"/>
      <c r="F64" s="136"/>
      <c r="G64" s="136"/>
      <c r="H64" s="137">
        <f t="shared" si="1"/>
        <v>0</v>
      </c>
      <c r="I64" s="132"/>
    </row>
    <row r="65" spans="1:9" ht="15" customHeight="1" x14ac:dyDescent="0.3">
      <c r="A65" s="133"/>
      <c r="B65" s="133"/>
      <c r="C65" s="134"/>
      <c r="D65" s="135"/>
      <c r="E65" s="136"/>
      <c r="F65" s="136"/>
      <c r="G65" s="136"/>
      <c r="H65" s="137">
        <f t="shared" si="1"/>
        <v>0</v>
      </c>
      <c r="I65" s="132"/>
    </row>
    <row r="66" spans="1:9" ht="15" customHeight="1" x14ac:dyDescent="0.3">
      <c r="A66" s="133"/>
      <c r="B66" s="133"/>
      <c r="C66" s="134"/>
      <c r="D66" s="135"/>
      <c r="E66" s="136"/>
      <c r="F66" s="136"/>
      <c r="G66" s="136"/>
      <c r="H66" s="137">
        <f t="shared" si="1"/>
        <v>0</v>
      </c>
      <c r="I66" s="132"/>
    </row>
    <row r="67" spans="1:9" ht="15" customHeight="1" x14ac:dyDescent="0.3">
      <c r="A67" s="470" t="s">
        <v>68</v>
      </c>
      <c r="B67" s="138"/>
      <c r="C67" s="138"/>
      <c r="D67" s="138"/>
      <c r="E67" s="138"/>
      <c r="F67" s="139">
        <f>SUM(F68:F75)</f>
        <v>0</v>
      </c>
      <c r="G67" s="139">
        <f>SUM(G68:G75)</f>
        <v>0</v>
      </c>
      <c r="H67" s="139">
        <f t="shared" si="1"/>
        <v>0</v>
      </c>
      <c r="I67" s="132"/>
    </row>
    <row r="68" spans="1:9" ht="15" customHeight="1" x14ac:dyDescent="0.3">
      <c r="A68" s="133"/>
      <c r="B68" s="133"/>
      <c r="C68" s="134"/>
      <c r="D68" s="135"/>
      <c r="E68" s="136"/>
      <c r="F68" s="136"/>
      <c r="G68" s="136"/>
      <c r="H68" s="137">
        <f t="shared" si="1"/>
        <v>0</v>
      </c>
      <c r="I68" s="132"/>
    </row>
    <row r="69" spans="1:9" ht="15" customHeight="1" x14ac:dyDescent="0.3">
      <c r="A69" s="133"/>
      <c r="B69" s="133"/>
      <c r="C69" s="134"/>
      <c r="D69" s="135"/>
      <c r="E69" s="136"/>
      <c r="F69" s="136"/>
      <c r="G69" s="136"/>
      <c r="H69" s="137">
        <f t="shared" si="1"/>
        <v>0</v>
      </c>
      <c r="I69" s="132"/>
    </row>
    <row r="70" spans="1:9" ht="15" customHeight="1" x14ac:dyDescent="0.3">
      <c r="A70" s="133"/>
      <c r="B70" s="133"/>
      <c r="C70" s="134"/>
      <c r="D70" s="135"/>
      <c r="E70" s="136"/>
      <c r="F70" s="136"/>
      <c r="G70" s="136"/>
      <c r="H70" s="137">
        <f t="shared" si="1"/>
        <v>0</v>
      </c>
      <c r="I70" s="132"/>
    </row>
    <row r="71" spans="1:9" ht="15" customHeight="1" x14ac:dyDescent="0.3">
      <c r="A71" s="133"/>
      <c r="B71" s="133"/>
      <c r="C71" s="134"/>
      <c r="D71" s="135"/>
      <c r="E71" s="136"/>
      <c r="F71" s="136"/>
      <c r="G71" s="136"/>
      <c r="H71" s="137">
        <f t="shared" si="1"/>
        <v>0</v>
      </c>
      <c r="I71" s="132"/>
    </row>
    <row r="72" spans="1:9" ht="15" customHeight="1" x14ac:dyDescent="0.3">
      <c r="A72" s="133"/>
      <c r="B72" s="133"/>
      <c r="C72" s="134"/>
      <c r="D72" s="135"/>
      <c r="E72" s="136"/>
      <c r="F72" s="136"/>
      <c r="G72" s="136"/>
      <c r="H72" s="137">
        <f t="shared" si="1"/>
        <v>0</v>
      </c>
      <c r="I72" s="132"/>
    </row>
    <row r="73" spans="1:9" ht="15" customHeight="1" x14ac:dyDescent="0.3">
      <c r="A73" s="133"/>
      <c r="B73" s="133"/>
      <c r="C73" s="134"/>
      <c r="D73" s="135"/>
      <c r="E73" s="136"/>
      <c r="F73" s="136"/>
      <c r="G73" s="136"/>
      <c r="H73" s="137">
        <f t="shared" si="1"/>
        <v>0</v>
      </c>
      <c r="I73" s="132"/>
    </row>
    <row r="74" spans="1:9" ht="15" customHeight="1" x14ac:dyDescent="0.3">
      <c r="A74" s="133"/>
      <c r="B74" s="133"/>
      <c r="C74" s="134"/>
      <c r="D74" s="135"/>
      <c r="E74" s="136"/>
      <c r="F74" s="136"/>
      <c r="G74" s="136"/>
      <c r="H74" s="137">
        <f t="shared" si="1"/>
        <v>0</v>
      </c>
      <c r="I74" s="132"/>
    </row>
    <row r="75" spans="1:9" ht="15" customHeight="1" x14ac:dyDescent="0.3">
      <c r="A75" s="133"/>
      <c r="B75" s="133"/>
      <c r="C75" s="134"/>
      <c r="D75" s="135"/>
      <c r="E75" s="136"/>
      <c r="F75" s="136"/>
      <c r="G75" s="136"/>
      <c r="H75" s="137">
        <f t="shared" si="1"/>
        <v>0</v>
      </c>
      <c r="I75" s="132"/>
    </row>
    <row r="76" spans="1:9" ht="15" customHeight="1" x14ac:dyDescent="0.3">
      <c r="A76" s="470" t="s">
        <v>69</v>
      </c>
      <c r="B76" s="140"/>
      <c r="C76" s="140"/>
      <c r="D76" s="140"/>
      <c r="E76" s="140"/>
      <c r="F76" s="141">
        <f>SUM(F77:F84)</f>
        <v>0</v>
      </c>
      <c r="G76" s="141">
        <f>SUM(G77:G84)</f>
        <v>0</v>
      </c>
      <c r="H76" s="141">
        <f t="shared" si="1"/>
        <v>0</v>
      </c>
      <c r="I76" s="132"/>
    </row>
    <row r="77" spans="1:9" ht="15" customHeight="1" x14ac:dyDescent="0.3">
      <c r="A77" s="133"/>
      <c r="B77" s="133"/>
      <c r="C77" s="134"/>
      <c r="D77" s="135"/>
      <c r="E77" s="136"/>
      <c r="F77" s="136"/>
      <c r="G77" s="136"/>
      <c r="H77" s="137">
        <f t="shared" si="1"/>
        <v>0</v>
      </c>
      <c r="I77" s="132"/>
    </row>
    <row r="78" spans="1:9" ht="15" customHeight="1" x14ac:dyDescent="0.3">
      <c r="A78" s="133"/>
      <c r="B78" s="133"/>
      <c r="C78" s="134"/>
      <c r="D78" s="135"/>
      <c r="E78" s="136"/>
      <c r="F78" s="136"/>
      <c r="G78" s="136"/>
      <c r="H78" s="137">
        <f t="shared" si="1"/>
        <v>0</v>
      </c>
      <c r="I78" s="132"/>
    </row>
    <row r="79" spans="1:9" ht="15" customHeight="1" x14ac:dyDescent="0.3">
      <c r="A79" s="133"/>
      <c r="B79" s="133"/>
      <c r="C79" s="134"/>
      <c r="D79" s="135"/>
      <c r="E79" s="136"/>
      <c r="F79" s="136"/>
      <c r="G79" s="136"/>
      <c r="H79" s="137">
        <f t="shared" si="1"/>
        <v>0</v>
      </c>
      <c r="I79" s="132"/>
    </row>
    <row r="80" spans="1:9" ht="15" customHeight="1" x14ac:dyDescent="0.3">
      <c r="A80" s="133"/>
      <c r="B80" s="133"/>
      <c r="C80" s="134"/>
      <c r="D80" s="135"/>
      <c r="E80" s="136"/>
      <c r="F80" s="136"/>
      <c r="G80" s="136"/>
      <c r="H80" s="137">
        <f t="shared" si="1"/>
        <v>0</v>
      </c>
      <c r="I80" s="132"/>
    </row>
    <row r="81" spans="1:9" ht="15" customHeight="1" x14ac:dyDescent="0.3">
      <c r="A81" s="133"/>
      <c r="B81" s="133"/>
      <c r="C81" s="134"/>
      <c r="D81" s="135"/>
      <c r="E81" s="136"/>
      <c r="F81" s="136"/>
      <c r="G81" s="136"/>
      <c r="H81" s="137">
        <f t="shared" si="1"/>
        <v>0</v>
      </c>
      <c r="I81" s="132"/>
    </row>
    <row r="82" spans="1:9" ht="15" customHeight="1" x14ac:dyDescent="0.3">
      <c r="A82" s="133"/>
      <c r="B82" s="133"/>
      <c r="C82" s="134"/>
      <c r="D82" s="135"/>
      <c r="E82" s="136"/>
      <c r="F82" s="136"/>
      <c r="G82" s="136"/>
      <c r="H82" s="137">
        <f t="shared" si="1"/>
        <v>0</v>
      </c>
      <c r="I82" s="132"/>
    </row>
    <row r="83" spans="1:9" ht="15" customHeight="1" x14ac:dyDescent="0.3">
      <c r="A83" s="133"/>
      <c r="B83" s="133"/>
      <c r="C83" s="134"/>
      <c r="D83" s="135"/>
      <c r="E83" s="136"/>
      <c r="F83" s="136"/>
      <c r="G83" s="136"/>
      <c r="H83" s="137">
        <f t="shared" si="1"/>
        <v>0</v>
      </c>
      <c r="I83" s="132"/>
    </row>
    <row r="84" spans="1:9" ht="15" customHeight="1" x14ac:dyDescent="0.3">
      <c r="A84" s="133"/>
      <c r="B84" s="133"/>
      <c r="C84" s="134"/>
      <c r="D84" s="135"/>
      <c r="E84" s="136"/>
      <c r="F84" s="136"/>
      <c r="G84" s="136"/>
      <c r="H84" s="137">
        <f t="shared" si="1"/>
        <v>0</v>
      </c>
      <c r="I84" s="132"/>
    </row>
    <row r="85" spans="1:9" ht="15" customHeight="1" x14ac:dyDescent="0.3">
      <c r="A85" s="470" t="s">
        <v>70</v>
      </c>
      <c r="B85" s="140"/>
      <c r="C85" s="140"/>
      <c r="D85" s="140"/>
      <c r="E85" s="140"/>
      <c r="F85" s="142">
        <f>SUM(F86:F87)</f>
        <v>0</v>
      </c>
      <c r="G85" s="142">
        <f>SUM(G86:G87)</f>
        <v>0</v>
      </c>
      <c r="H85" s="141">
        <f t="shared" si="1"/>
        <v>0</v>
      </c>
      <c r="I85" s="132"/>
    </row>
    <row r="86" spans="1:9" ht="15" customHeight="1" x14ac:dyDescent="0.3">
      <c r="A86" s="133"/>
      <c r="B86" s="133"/>
      <c r="C86" s="134"/>
      <c r="D86" s="135"/>
      <c r="E86" s="136"/>
      <c r="F86" s="136"/>
      <c r="G86" s="136"/>
      <c r="H86" s="137">
        <f t="shared" si="1"/>
        <v>0</v>
      </c>
      <c r="I86" s="132"/>
    </row>
    <row r="87" spans="1:9" ht="15" customHeight="1" x14ac:dyDescent="0.3">
      <c r="A87" s="133"/>
      <c r="B87" s="133"/>
      <c r="C87" s="134"/>
      <c r="D87" s="135"/>
      <c r="E87" s="136"/>
      <c r="F87" s="136"/>
      <c r="G87" s="136"/>
      <c r="H87" s="137">
        <f t="shared" si="1"/>
        <v>0</v>
      </c>
      <c r="I87" s="132"/>
    </row>
    <row r="88" spans="1:9" ht="15" customHeight="1" x14ac:dyDescent="0.3">
      <c r="A88" s="470" t="s">
        <v>71</v>
      </c>
      <c r="B88" s="143"/>
      <c r="C88" s="143"/>
      <c r="D88" s="143"/>
      <c r="E88" s="143"/>
      <c r="F88" s="144">
        <f>SUM(F89:F90)</f>
        <v>0</v>
      </c>
      <c r="G88" s="144">
        <f>SUM(G89:G90)</f>
        <v>0</v>
      </c>
      <c r="H88" s="144">
        <f t="shared" si="1"/>
        <v>0</v>
      </c>
      <c r="I88" s="132"/>
    </row>
    <row r="89" spans="1:9" ht="15" customHeight="1" x14ac:dyDescent="0.3">
      <c r="A89" s="133"/>
      <c r="B89" s="133"/>
      <c r="C89" s="134"/>
      <c r="D89" s="135"/>
      <c r="E89" s="136"/>
      <c r="F89" s="136"/>
      <c r="G89" s="136"/>
      <c r="H89" s="137">
        <f t="shared" si="1"/>
        <v>0</v>
      </c>
      <c r="I89" s="132"/>
    </row>
    <row r="90" spans="1:9" ht="15" customHeight="1" x14ac:dyDescent="0.3">
      <c r="A90" s="133"/>
      <c r="B90" s="133"/>
      <c r="C90" s="134"/>
      <c r="D90" s="135"/>
      <c r="E90" s="136"/>
      <c r="F90" s="136"/>
      <c r="G90" s="136"/>
      <c r="H90" s="137">
        <f t="shared" si="1"/>
        <v>0</v>
      </c>
      <c r="I90" s="132"/>
    </row>
    <row r="91" spans="1:9" ht="15" customHeight="1" x14ac:dyDescent="0.3">
      <c r="A91" s="470" t="s">
        <v>72</v>
      </c>
      <c r="B91" s="143"/>
      <c r="C91" s="143"/>
      <c r="D91" s="143"/>
      <c r="E91" s="143"/>
      <c r="F91" s="144">
        <f>SUM(F92:F95)</f>
        <v>0</v>
      </c>
      <c r="G91" s="144">
        <f>SUM(G92:G95)</f>
        <v>0</v>
      </c>
      <c r="H91" s="144">
        <f t="shared" si="1"/>
        <v>0</v>
      </c>
      <c r="I91" s="133"/>
    </row>
    <row r="92" spans="1:9" ht="15" customHeight="1" x14ac:dyDescent="0.3">
      <c r="A92" s="133"/>
      <c r="B92" s="133"/>
      <c r="C92" s="134"/>
      <c r="D92" s="135"/>
      <c r="E92" s="136"/>
      <c r="F92" s="136"/>
      <c r="G92" s="136"/>
      <c r="H92" s="137">
        <f t="shared" si="1"/>
        <v>0</v>
      </c>
      <c r="I92" s="132"/>
    </row>
    <row r="93" spans="1:9" ht="15" customHeight="1" x14ac:dyDescent="0.3">
      <c r="A93" s="133"/>
      <c r="B93" s="133"/>
      <c r="C93" s="134"/>
      <c r="D93" s="135"/>
      <c r="E93" s="136"/>
      <c r="F93" s="136"/>
      <c r="G93" s="136"/>
      <c r="H93" s="137">
        <f t="shared" si="1"/>
        <v>0</v>
      </c>
      <c r="I93" s="132"/>
    </row>
    <row r="94" spans="1:9" ht="15" customHeight="1" x14ac:dyDescent="0.3">
      <c r="A94" s="133"/>
      <c r="B94" s="133"/>
      <c r="C94" s="134"/>
      <c r="D94" s="135"/>
      <c r="E94" s="136"/>
      <c r="F94" s="136"/>
      <c r="G94" s="136"/>
      <c r="H94" s="137">
        <f t="shared" si="1"/>
        <v>0</v>
      </c>
      <c r="I94" s="132"/>
    </row>
    <row r="95" spans="1:9" ht="15" customHeight="1" x14ac:dyDescent="0.3">
      <c r="A95" s="133"/>
      <c r="B95" s="133"/>
      <c r="C95" s="134"/>
      <c r="D95" s="135"/>
      <c r="E95" s="136"/>
      <c r="F95" s="136"/>
      <c r="G95" s="136"/>
      <c r="H95" s="137">
        <f t="shared" si="1"/>
        <v>0</v>
      </c>
      <c r="I95" s="132"/>
    </row>
    <row r="96" spans="1:9" ht="15" customHeight="1" x14ac:dyDescent="0.35">
      <c r="A96" s="471" t="s">
        <v>73</v>
      </c>
      <c r="B96" s="145"/>
      <c r="C96" s="146"/>
      <c r="D96" s="145"/>
      <c r="E96" s="147"/>
      <c r="F96" s="147">
        <v>1000</v>
      </c>
      <c r="G96" s="147">
        <f>G91+G88+G85+G76+G67+G60+G57</f>
        <v>0</v>
      </c>
      <c r="H96" s="147">
        <f t="shared" si="1"/>
        <v>1000</v>
      </c>
      <c r="I96" s="148"/>
    </row>
    <row r="97" spans="1:9" ht="22.35" customHeight="1" x14ac:dyDescent="0.3">
      <c r="A97" s="149" t="s">
        <v>74</v>
      </c>
      <c r="B97" s="150"/>
      <c r="C97" s="151"/>
      <c r="D97" s="151"/>
      <c r="E97" s="152"/>
      <c r="F97" s="153">
        <v>150</v>
      </c>
      <c r="G97" s="153"/>
      <c r="H97" s="153">
        <f t="shared" si="1"/>
        <v>150</v>
      </c>
      <c r="I97" s="154"/>
    </row>
    <row r="98" spans="1:9" ht="22.35" customHeight="1" x14ac:dyDescent="0.35">
      <c r="A98" s="155" t="s">
        <v>75</v>
      </c>
      <c r="B98" s="156"/>
      <c r="C98" s="146"/>
      <c r="D98" s="145"/>
      <c r="E98" s="157"/>
      <c r="F98" s="147">
        <f>F96+F97</f>
        <v>1150</v>
      </c>
      <c r="G98" s="147">
        <f>G96+G97</f>
        <v>0</v>
      </c>
      <c r="H98" s="147">
        <f t="shared" si="1"/>
        <v>1150</v>
      </c>
      <c r="I98" s="158"/>
    </row>
    <row r="99" spans="1:9" ht="15.6" x14ac:dyDescent="0.3">
      <c r="A99" s="159" t="s">
        <v>76</v>
      </c>
      <c r="B99" s="135"/>
      <c r="C99" s="160"/>
      <c r="D99" s="161"/>
      <c r="E99" s="162"/>
      <c r="F99" s="134"/>
      <c r="G99" s="134"/>
      <c r="H99" s="134">
        <f t="shared" si="1"/>
        <v>0</v>
      </c>
    </row>
    <row r="100" spans="1:9" ht="15.6" x14ac:dyDescent="0.3">
      <c r="A100" s="163" t="s">
        <v>77</v>
      </c>
      <c r="B100" s="135"/>
      <c r="C100" s="160"/>
      <c r="D100" s="161"/>
      <c r="E100" s="162"/>
      <c r="F100" s="134"/>
      <c r="G100" s="134"/>
      <c r="H100" s="134">
        <f t="shared" si="1"/>
        <v>0</v>
      </c>
      <c r="I100" s="164"/>
    </row>
    <row r="101" spans="1:9" ht="15.6" x14ac:dyDescent="0.3">
      <c r="A101" s="163" t="s">
        <v>78</v>
      </c>
      <c r="B101" s="135"/>
      <c r="C101" s="160"/>
      <c r="D101" s="161"/>
      <c r="E101" s="162"/>
      <c r="F101" s="134"/>
      <c r="G101" s="134"/>
      <c r="H101" s="134">
        <f t="shared" si="1"/>
        <v>0</v>
      </c>
      <c r="I101" s="164"/>
    </row>
    <row r="102" spans="1:9" ht="15.6" x14ac:dyDescent="0.3">
      <c r="A102" s="163" t="s">
        <v>79</v>
      </c>
      <c r="B102" s="135"/>
      <c r="C102" s="160"/>
      <c r="D102" s="161"/>
      <c r="E102" s="162"/>
      <c r="F102" s="134">
        <v>0</v>
      </c>
      <c r="G102" s="134"/>
      <c r="H102" s="134">
        <f t="shared" si="1"/>
        <v>0</v>
      </c>
      <c r="I102" s="164"/>
    </row>
    <row r="103" spans="1:9" ht="16.2" thickBot="1" x14ac:dyDescent="0.35">
      <c r="A103" s="165" t="s">
        <v>80</v>
      </c>
      <c r="B103" s="166"/>
      <c r="C103" s="167"/>
      <c r="D103" s="168"/>
      <c r="E103" s="169"/>
      <c r="F103" s="170">
        <v>0</v>
      </c>
      <c r="G103" s="170">
        <v>0</v>
      </c>
      <c r="H103" s="170">
        <f t="shared" si="1"/>
        <v>0</v>
      </c>
      <c r="I103" s="164"/>
    </row>
    <row r="104" spans="1:9" ht="36.6" thickBot="1" x14ac:dyDescent="0.4">
      <c r="A104" s="171" t="s">
        <v>81</v>
      </c>
      <c r="B104" s="172"/>
      <c r="C104" s="173"/>
      <c r="D104" s="173"/>
      <c r="E104" s="174"/>
      <c r="F104" s="175">
        <f>SUM(F98:F103)</f>
        <v>1150</v>
      </c>
      <c r="G104" s="175">
        <f>SUM(G98:G103)</f>
        <v>0</v>
      </c>
      <c r="H104" s="175">
        <f>SUM(H98:H103)</f>
        <v>1150</v>
      </c>
      <c r="I104" s="164"/>
    </row>
    <row r="105" spans="1:9" ht="15.6" x14ac:dyDescent="0.3">
      <c r="B105" s="38"/>
      <c r="C105" s="39"/>
      <c r="D105" s="59"/>
      <c r="E105" s="59"/>
      <c r="F105" s="115"/>
      <c r="G105" s="59"/>
    </row>
    <row r="106" spans="1:9" ht="18" x14ac:dyDescent="0.3">
      <c r="A106" s="1390" t="s">
        <v>82</v>
      </c>
      <c r="B106" s="1391"/>
      <c r="C106" s="1391"/>
      <c r="D106" s="1391"/>
      <c r="E106" s="1391"/>
      <c r="F106" s="1391"/>
      <c r="G106" s="1391"/>
      <c r="H106" s="1391"/>
      <c r="I106" s="1391"/>
    </row>
    <row r="107" spans="1:9" ht="15.6" x14ac:dyDescent="0.3">
      <c r="A107" s="176" t="s">
        <v>83</v>
      </c>
      <c r="C107" s="177"/>
      <c r="D107" s="178"/>
      <c r="F107" s="179" t="s">
        <v>84</v>
      </c>
      <c r="G107" s="180"/>
      <c r="I107" s="179" t="str">
        <f>I55</f>
        <v>Statut de la dépense</v>
      </c>
    </row>
    <row r="108" spans="1:9" ht="15.6" x14ac:dyDescent="0.3">
      <c r="A108" s="181"/>
      <c r="C108" s="182"/>
      <c r="D108" s="183"/>
      <c r="F108" s="184"/>
      <c r="G108" s="180"/>
      <c r="I108" s="184"/>
    </row>
    <row r="109" spans="1:9" ht="15.6" x14ac:dyDescent="0.3">
      <c r="A109" s="185"/>
      <c r="C109" s="186"/>
      <c r="D109" s="183"/>
      <c r="F109" s="187"/>
      <c r="G109" s="180"/>
      <c r="H109" s="5"/>
      <c r="I109" s="187"/>
    </row>
    <row r="110" spans="1:9" ht="15.6" x14ac:dyDescent="0.3">
      <c r="A110" s="185"/>
      <c r="C110" s="186"/>
      <c r="D110" s="183"/>
      <c r="E110" s="188"/>
      <c r="F110" s="187"/>
      <c r="G110" s="180"/>
      <c r="I110" s="187"/>
    </row>
    <row r="111" spans="1:9" ht="15.6" x14ac:dyDescent="0.3">
      <c r="A111" s="185"/>
      <c r="C111" s="189"/>
      <c r="D111" s="190"/>
      <c r="E111" s="191"/>
      <c r="F111" s="187"/>
      <c r="G111" s="180"/>
      <c r="I111" s="187"/>
    </row>
    <row r="112" spans="1:9" ht="15.6" x14ac:dyDescent="0.3">
      <c r="A112" s="192"/>
      <c r="C112" s="189"/>
      <c r="D112" s="190"/>
      <c r="E112" s="191"/>
      <c r="F112" s="193"/>
      <c r="G112" s="180"/>
      <c r="I112" s="193"/>
    </row>
    <row r="113" spans="1:12" ht="15.6" x14ac:dyDescent="0.3">
      <c r="A113" s="192"/>
      <c r="C113" s="189"/>
      <c r="D113" s="190"/>
      <c r="E113" s="191"/>
      <c r="F113" s="193"/>
      <c r="G113" s="180"/>
      <c r="I113" s="193"/>
    </row>
    <row r="114" spans="1:12" ht="15.6" x14ac:dyDescent="0.3">
      <c r="A114" s="192"/>
      <c r="C114" s="189"/>
      <c r="D114" s="190"/>
      <c r="E114" s="191"/>
      <c r="F114" s="194"/>
      <c r="G114" s="180"/>
      <c r="I114" s="194"/>
    </row>
    <row r="115" spans="1:12" ht="18" x14ac:dyDescent="0.3">
      <c r="A115" s="195" t="s">
        <v>85</v>
      </c>
      <c r="C115" s="182"/>
      <c r="D115" s="190"/>
      <c r="E115" s="196"/>
      <c r="F115" s="197">
        <f>SUM(F108:F114)</f>
        <v>0</v>
      </c>
      <c r="G115" s="180"/>
      <c r="I115" s="197"/>
    </row>
    <row r="116" spans="1:12" ht="16.2" thickBot="1" x14ac:dyDescent="0.35">
      <c r="A116" s="198"/>
      <c r="C116" s="199"/>
      <c r="E116" s="196"/>
      <c r="F116" s="200"/>
      <c r="H116" s="5"/>
    </row>
    <row r="117" spans="1:12" ht="21.6" thickBot="1" x14ac:dyDescent="0.35">
      <c r="A117" s="201" t="s">
        <v>86</v>
      </c>
      <c r="B117" s="472"/>
      <c r="C117" s="473"/>
      <c r="D117" s="474"/>
      <c r="E117" s="475"/>
      <c r="F117" s="202">
        <f>F96+F115</f>
        <v>1000</v>
      </c>
    </row>
    <row r="118" spans="1:12" ht="15.6" x14ac:dyDescent="0.3">
      <c r="A118" s="196"/>
      <c r="B118" s="203"/>
      <c r="C118" s="204"/>
      <c r="D118" s="205"/>
      <c r="E118" s="191"/>
      <c r="I118" s="53"/>
      <c r="J118" s="5"/>
      <c r="K118" s="5"/>
      <c r="L118" s="5"/>
    </row>
    <row r="119" spans="1:12" ht="15.6" x14ac:dyDescent="0.3">
      <c r="A119" s="206" t="s">
        <v>87</v>
      </c>
      <c r="B119" s="207" t="str">
        <f>IF(F97&lt;(F96*15.01%),"OK","PAS OK")</f>
        <v>OK</v>
      </c>
      <c r="C119" t="str">
        <f>IF(F97&lt;=(H97*B52),"OK","PAS OK")</f>
        <v>OK</v>
      </c>
      <c r="E119" s="208"/>
      <c r="I119" s="53"/>
      <c r="J119" s="5"/>
      <c r="K119" s="5"/>
      <c r="L119" s="5"/>
    </row>
    <row r="120" spans="1:12" ht="15.6" x14ac:dyDescent="0.3">
      <c r="A120" s="206"/>
      <c r="B120" s="53">
        <f>IF(B119="OK",F97,F96*15%)</f>
        <v>150</v>
      </c>
      <c r="C120" s="53">
        <f>IF(C119="OK",F97,H97*B52)</f>
        <v>150</v>
      </c>
      <c r="E120" s="209"/>
      <c r="F120" s="207">
        <f>MIN(B120,C120)</f>
        <v>150</v>
      </c>
      <c r="I120" s="53"/>
      <c r="J120" s="5"/>
      <c r="K120" s="5"/>
      <c r="L120" s="5"/>
    </row>
    <row r="121" spans="1:12" ht="16.2" thickBot="1" x14ac:dyDescent="0.35">
      <c r="A121" s="210"/>
      <c r="E121" s="211"/>
      <c r="I121" s="53"/>
      <c r="J121" s="5"/>
      <c r="K121" s="5"/>
      <c r="L121" s="5"/>
    </row>
    <row r="122" spans="1:12" ht="21.6" thickBot="1" x14ac:dyDescent="0.35">
      <c r="A122" s="201" t="s">
        <v>88</v>
      </c>
      <c r="C122" s="212"/>
      <c r="F122" s="202">
        <f>F117+F120</f>
        <v>1150</v>
      </c>
      <c r="I122" s="53"/>
      <c r="J122" s="5"/>
      <c r="K122" s="5"/>
      <c r="L122" s="5"/>
    </row>
    <row r="123" spans="1:12" ht="15.6" x14ac:dyDescent="0.3">
      <c r="A123" s="196"/>
      <c r="B123" s="203"/>
      <c r="C123" s="204"/>
      <c r="D123" s="205"/>
      <c r="E123" s="191"/>
      <c r="I123" s="53"/>
      <c r="J123" s="5"/>
      <c r="K123" s="5"/>
      <c r="L123" s="5"/>
    </row>
    <row r="124" spans="1:12" ht="15.6" x14ac:dyDescent="0.3">
      <c r="A124" s="206" t="s">
        <v>89</v>
      </c>
      <c r="B124" s="207" t="str">
        <f>IF(F99&lt;(F98*10.01%),"OK","PAS OK")</f>
        <v>OK</v>
      </c>
      <c r="C124" t="str">
        <f>IF(F99&lt;=(H99*B52),"OK","PAS OK")</f>
        <v>OK</v>
      </c>
      <c r="E124" s="208"/>
      <c r="G124" s="38"/>
      <c r="H124" s="1392"/>
      <c r="I124" s="1392"/>
    </row>
    <row r="125" spans="1:12" ht="15.6" x14ac:dyDescent="0.3">
      <c r="A125" s="206"/>
      <c r="B125" s="53">
        <f>IF(B124="OK",F99,F98*10%)</f>
        <v>0</v>
      </c>
      <c r="C125" s="53">
        <f>IF(C124="OK",F99,H99*B52)</f>
        <v>0</v>
      </c>
      <c r="E125" s="209"/>
      <c r="F125" s="207">
        <f>MIN(B125,C125)</f>
        <v>0</v>
      </c>
      <c r="G125" s="213"/>
      <c r="H125" s="1392"/>
      <c r="I125" s="1392"/>
      <c r="J125" s="38"/>
      <c r="K125" s="38"/>
      <c r="L125" s="38"/>
    </row>
    <row r="126" spans="1:12" ht="15.6" x14ac:dyDescent="0.3">
      <c r="A126" s="259"/>
      <c r="B126" s="53"/>
      <c r="C126" s="53"/>
      <c r="E126" s="209"/>
      <c r="F126" s="260"/>
      <c r="G126" s="213"/>
      <c r="H126" s="96"/>
      <c r="I126" s="96"/>
      <c r="J126" s="38"/>
      <c r="K126" s="38"/>
      <c r="L126" s="38"/>
    </row>
    <row r="127" spans="1:12" ht="15.6" x14ac:dyDescent="0.3">
      <c r="A127" s="259" t="s">
        <v>90</v>
      </c>
      <c r="B127" s="53"/>
      <c r="C127" s="53"/>
      <c r="E127" s="209"/>
      <c r="F127" s="207">
        <f>SUM(F100:F103)</f>
        <v>0</v>
      </c>
      <c r="G127" s="213"/>
      <c r="H127" s="96"/>
      <c r="I127" s="96"/>
      <c r="J127" s="38"/>
      <c r="K127" s="38"/>
      <c r="L127" s="38"/>
    </row>
    <row r="128" spans="1:12" ht="15.6" x14ac:dyDescent="0.3">
      <c r="A128" s="259"/>
      <c r="B128" s="53"/>
      <c r="C128" s="53"/>
      <c r="E128" s="209"/>
      <c r="F128" s="260"/>
      <c r="G128" s="213"/>
      <c r="H128" s="96"/>
      <c r="I128" s="96"/>
      <c r="J128" s="38"/>
      <c r="K128" s="38"/>
      <c r="L128" s="38"/>
    </row>
    <row r="129" spans="1:12" ht="15.6" x14ac:dyDescent="0.3">
      <c r="A129" s="259"/>
      <c r="B129" s="53"/>
      <c r="C129" s="53"/>
      <c r="E129" s="209"/>
      <c r="F129" s="260"/>
      <c r="G129" s="213"/>
      <c r="H129" s="96"/>
      <c r="I129" s="96"/>
      <c r="J129" s="38"/>
      <c r="K129" s="38"/>
      <c r="L129" s="38"/>
    </row>
    <row r="130" spans="1:12" ht="15.6" x14ac:dyDescent="0.3">
      <c r="A130" s="259"/>
      <c r="B130" s="53"/>
      <c r="C130" s="53"/>
      <c r="E130" s="209"/>
      <c r="F130" s="260"/>
      <c r="G130" s="213"/>
      <c r="H130" s="96"/>
      <c r="I130" s="96"/>
      <c r="J130" s="38"/>
      <c r="K130" s="38"/>
      <c r="L130" s="38"/>
    </row>
    <row r="131" spans="1:12" ht="16.2" thickBot="1" x14ac:dyDescent="0.35">
      <c r="A131" s="210"/>
      <c r="E131" s="211"/>
      <c r="G131" s="213"/>
      <c r="H131" s="1392"/>
      <c r="I131" s="1392"/>
      <c r="J131" s="38"/>
      <c r="K131" s="38"/>
      <c r="L131" s="38"/>
    </row>
    <row r="132" spans="1:12" ht="21.6" thickBot="1" x14ac:dyDescent="0.35">
      <c r="A132" s="201" t="s">
        <v>91</v>
      </c>
      <c r="C132" s="212"/>
      <c r="F132" s="202">
        <f>F122+F125+F127</f>
        <v>1150</v>
      </c>
      <c r="G132" s="213"/>
      <c r="H132" s="1395"/>
      <c r="I132" s="1395"/>
      <c r="J132" s="38"/>
      <c r="K132" s="38"/>
      <c r="L132" s="38"/>
    </row>
    <row r="133" spans="1:12" ht="21.6" thickBot="1" x14ac:dyDescent="0.35">
      <c r="A133" s="214"/>
      <c r="B133" s="215"/>
      <c r="C133" s="216"/>
      <c r="E133" s="211"/>
      <c r="F133" s="217"/>
      <c r="G133" s="213"/>
      <c r="H133" s="1395"/>
      <c r="I133" s="1395"/>
    </row>
    <row r="134" spans="1:12" ht="16.2" thickBot="1" x14ac:dyDescent="0.35">
      <c r="A134" s="218" t="s">
        <v>92</v>
      </c>
      <c r="B134" s="219">
        <f>B10</f>
        <v>45000</v>
      </c>
      <c r="C134" s="39"/>
      <c r="D134" s="59"/>
      <c r="E134" s="59"/>
      <c r="F134" s="115"/>
      <c r="G134" s="59"/>
      <c r="H134" s="220"/>
      <c r="I134" s="220"/>
    </row>
    <row r="135" spans="1:12" ht="16.2" thickBot="1" x14ac:dyDescent="0.35">
      <c r="B135" s="38"/>
      <c r="C135" s="39"/>
      <c r="D135" s="59"/>
      <c r="E135" s="59"/>
      <c r="F135" s="115"/>
      <c r="G135" s="59"/>
      <c r="H135" s="220"/>
      <c r="I135" s="220"/>
    </row>
    <row r="136" spans="1:12" ht="15.6" x14ac:dyDescent="0.3">
      <c r="A136" s="221" t="s">
        <v>93</v>
      </c>
      <c r="B136" s="222"/>
      <c r="C136" s="223"/>
      <c r="D136" s="224"/>
      <c r="E136" s="224"/>
      <c r="F136" s="225"/>
      <c r="G136" s="226"/>
      <c r="H136" s="220"/>
      <c r="I136" s="220"/>
    </row>
    <row r="137" spans="1:12" ht="16.2" thickBot="1" x14ac:dyDescent="0.35">
      <c r="A137" s="227"/>
      <c r="B137" s="228"/>
      <c r="C137" s="229"/>
      <c r="D137" s="230"/>
      <c r="E137" s="230"/>
      <c r="F137" s="231"/>
      <c r="G137" s="232"/>
      <c r="H137" s="220"/>
      <c r="I137" s="220"/>
    </row>
    <row r="138" spans="1:12" ht="16.2" thickBot="1" x14ac:dyDescent="0.35">
      <c r="A138" s="233" t="s">
        <v>94</v>
      </c>
      <c r="B138" s="234"/>
      <c r="C138" s="235"/>
      <c r="D138" s="236"/>
      <c r="E138" s="236"/>
      <c r="F138" s="261">
        <f>F132/B134</f>
        <v>2.5555555555555557E-2</v>
      </c>
      <c r="G138" s="232"/>
      <c r="H138" s="220"/>
      <c r="I138" s="220"/>
    </row>
    <row r="139" spans="1:12" ht="16.2" thickBot="1" x14ac:dyDescent="0.35">
      <c r="A139" s="233" t="s">
        <v>95</v>
      </c>
      <c r="B139" s="234" t="s">
        <v>96</v>
      </c>
      <c r="C139" s="235"/>
      <c r="D139" s="236"/>
      <c r="E139" s="236"/>
      <c r="F139" s="237">
        <f>F122/B134</f>
        <v>2.5555555555555557E-2</v>
      </c>
      <c r="G139" s="232" t="str">
        <f>IF(F139&gt;100%,"OK","PAS OK")</f>
        <v>PAS OK</v>
      </c>
      <c r="H139" s="220"/>
      <c r="I139" s="220"/>
    </row>
    <row r="140" spans="1:12" ht="16.2" thickBot="1" x14ac:dyDescent="0.35">
      <c r="A140" s="233" t="s">
        <v>97</v>
      </c>
      <c r="B140" s="234"/>
      <c r="C140" s="235"/>
      <c r="D140" s="236"/>
      <c r="E140" s="236"/>
      <c r="F140" s="237">
        <f>F117/B134</f>
        <v>2.2222222222222223E-2</v>
      </c>
      <c r="G140" s="232" t="str">
        <f>IF(F140&gt;100%,"OK","PAS OK")</f>
        <v>PAS OK</v>
      </c>
      <c r="H140" s="220"/>
      <c r="I140" s="220"/>
    </row>
    <row r="141" spans="1:12" ht="16.2" thickBot="1" x14ac:dyDescent="0.35">
      <c r="A141" s="233" t="s">
        <v>98</v>
      </c>
      <c r="B141" s="234"/>
      <c r="C141" s="235"/>
      <c r="D141" s="236"/>
      <c r="E141" s="236"/>
      <c r="F141" s="237">
        <f>(SUMIF(I58:I114,"Charge à décaisser",F58:F114))/B134</f>
        <v>0</v>
      </c>
      <c r="G141" s="238"/>
      <c r="H141" s="220"/>
      <c r="I141" s="220"/>
    </row>
    <row r="142" spans="1:12" ht="21" x14ac:dyDescent="0.3">
      <c r="A142" s="214"/>
      <c r="B142" s="215"/>
      <c r="C142" s="239"/>
      <c r="E142" s="211"/>
      <c r="F142" s="217"/>
      <c r="G142" s="213"/>
      <c r="H142" s="220"/>
      <c r="I142" s="220"/>
    </row>
    <row r="143" spans="1:12" ht="21" x14ac:dyDescent="0.3">
      <c r="A143" s="214"/>
      <c r="B143" s="215"/>
      <c r="C143" s="239"/>
      <c r="E143" s="211"/>
      <c r="F143" s="217"/>
      <c r="G143" s="213"/>
      <c r="H143" s="220"/>
      <c r="I143" s="220"/>
    </row>
    <row r="144" spans="1:12" ht="15.6" x14ac:dyDescent="0.3">
      <c r="A144" s="240"/>
      <c r="B144" s="2"/>
      <c r="C144" s="1394" t="s">
        <v>99</v>
      </c>
      <c r="D144" s="1394"/>
      <c r="E144" s="5"/>
      <c r="F144" s="5"/>
      <c r="G144" s="5"/>
      <c r="H144" s="2"/>
      <c r="I144" s="2"/>
    </row>
    <row r="145" spans="1:9" ht="21" x14ac:dyDescent="0.4">
      <c r="A145" s="42" t="s">
        <v>100</v>
      </c>
      <c r="C145" s="70"/>
      <c r="D145" s="1"/>
    </row>
    <row r="146" spans="1:9" ht="15.6" x14ac:dyDescent="0.3">
      <c r="G146" s="5" t="s">
        <v>101</v>
      </c>
    </row>
    <row r="147" spans="1:9" x14ac:dyDescent="0.3">
      <c r="A147" t="s">
        <v>102</v>
      </c>
      <c r="B147" s="53" t="e">
        <f>'FICHE 7- Estimation des ventes'!D28</f>
        <v>#DIV/0!</v>
      </c>
      <c r="C147" s="53"/>
      <c r="D147" s="53"/>
      <c r="G147" s="53" t="e">
        <f>G150/D149</f>
        <v>#DIV/0!</v>
      </c>
      <c r="H147" t="s">
        <v>103</v>
      </c>
    </row>
    <row r="148" spans="1:9" x14ac:dyDescent="0.3">
      <c r="B148" s="53"/>
      <c r="C148" t="s">
        <v>104</v>
      </c>
      <c r="D148" t="s">
        <v>105</v>
      </c>
      <c r="G148" s="53"/>
    </row>
    <row r="149" spans="1:9" x14ac:dyDescent="0.3">
      <c r="A149" t="s">
        <v>106</v>
      </c>
      <c r="B149" s="53">
        <f>'FICHE 7- Estimation des ventes'!D27</f>
        <v>0</v>
      </c>
      <c r="C149">
        <f>B149/115%</f>
        <v>0</v>
      </c>
      <c r="D149">
        <f>C149*80%</f>
        <v>0</v>
      </c>
      <c r="G149" s="53"/>
    </row>
    <row r="150" spans="1:9" x14ac:dyDescent="0.3">
      <c r="A150" t="s">
        <v>107</v>
      </c>
      <c r="B150" s="53">
        <f>'FICHE 7- Estimation des ventes'!D29</f>
        <v>0</v>
      </c>
      <c r="G150" s="53">
        <f>G152/(1-C146)</f>
        <v>65800</v>
      </c>
      <c r="H150" t="s">
        <v>108</v>
      </c>
    </row>
    <row r="151" spans="1:9" x14ac:dyDescent="0.3">
      <c r="A151" t="s">
        <v>109</v>
      </c>
      <c r="B151" s="53">
        <f>'FICHE 7- Estimation des ventes'!D30</f>
        <v>0</v>
      </c>
      <c r="C151" s="57" t="e">
        <f>'FICHE 7- Estimation des ventes'!#REF!</f>
        <v>#REF!</v>
      </c>
    </row>
    <row r="152" spans="1:9" x14ac:dyDescent="0.3">
      <c r="A152" s="241" t="s">
        <v>110</v>
      </c>
      <c r="B152" s="242">
        <f>B150-B151</f>
        <v>0</v>
      </c>
      <c r="G152" s="242">
        <f>B10/D30</f>
        <v>65800</v>
      </c>
      <c r="H152" s="258" t="s">
        <v>111</v>
      </c>
    </row>
    <row r="153" spans="1:9" x14ac:dyDescent="0.3">
      <c r="B153" s="53"/>
    </row>
    <row r="154" spans="1:9" x14ac:dyDescent="0.3">
      <c r="A154" s="243" t="s">
        <v>112</v>
      </c>
      <c r="B154" s="53"/>
    </row>
    <row r="155" spans="1:9" x14ac:dyDescent="0.3">
      <c r="B155" s="3" t="s">
        <v>113</v>
      </c>
      <c r="C155" s="3" t="s">
        <v>114</v>
      </c>
      <c r="D155" s="1"/>
      <c r="E155" s="1"/>
      <c r="F155" s="3" t="s">
        <v>115</v>
      </c>
      <c r="G155" s="3" t="s">
        <v>116</v>
      </c>
      <c r="H155" s="3" t="s">
        <v>117</v>
      </c>
      <c r="I155" s="244"/>
    </row>
    <row r="156" spans="1:9" ht="15.6" x14ac:dyDescent="0.3">
      <c r="A156" s="245">
        <f>A23</f>
        <v>0</v>
      </c>
      <c r="B156" s="246">
        <f>D23</f>
        <v>0</v>
      </c>
      <c r="C156" s="1"/>
      <c r="D156" s="1"/>
      <c r="E156" s="1"/>
      <c r="F156" s="1"/>
      <c r="G156" s="1"/>
      <c r="H156" s="1"/>
    </row>
    <row r="157" spans="1:9" ht="15.6" x14ac:dyDescent="0.3">
      <c r="A157" s="245">
        <f t="shared" ref="A157:A163" si="2">A24</f>
        <v>0</v>
      </c>
      <c r="B157" s="246">
        <f t="shared" ref="B157:B163" si="3">D24</f>
        <v>0</v>
      </c>
      <c r="C157" s="1"/>
      <c r="D157" s="1"/>
      <c r="E157" s="1"/>
      <c r="F157" s="1"/>
      <c r="G157" s="1"/>
      <c r="H157" s="1"/>
    </row>
    <row r="158" spans="1:9" ht="15.6" x14ac:dyDescent="0.3">
      <c r="A158" s="245">
        <f t="shared" si="2"/>
        <v>0</v>
      </c>
      <c r="B158" s="246">
        <f t="shared" si="3"/>
        <v>0</v>
      </c>
      <c r="C158" s="1"/>
      <c r="D158" s="1"/>
      <c r="E158" s="1"/>
      <c r="F158" s="1"/>
      <c r="G158" s="1"/>
      <c r="H158" s="1"/>
    </row>
    <row r="159" spans="1:9" ht="15.6" x14ac:dyDescent="0.3">
      <c r="A159" s="245">
        <f t="shared" si="2"/>
        <v>0</v>
      </c>
      <c r="B159" s="246">
        <f t="shared" si="3"/>
        <v>0</v>
      </c>
      <c r="C159" s="1"/>
      <c r="D159" s="1"/>
      <c r="E159" s="1"/>
      <c r="F159" s="1"/>
      <c r="G159" s="1"/>
      <c r="H159" s="1"/>
    </row>
    <row r="160" spans="1:9" ht="15.6" x14ac:dyDescent="0.3">
      <c r="A160" s="245">
        <f t="shared" si="2"/>
        <v>0</v>
      </c>
      <c r="B160" s="246">
        <f t="shared" si="3"/>
        <v>0</v>
      </c>
      <c r="C160" s="1"/>
      <c r="D160" s="1"/>
      <c r="E160" s="1"/>
      <c r="F160" s="1"/>
      <c r="G160" s="1"/>
      <c r="H160" s="1"/>
    </row>
    <row r="161" spans="1:11" ht="15.6" x14ac:dyDescent="0.3">
      <c r="A161" s="245">
        <f t="shared" si="2"/>
        <v>0</v>
      </c>
      <c r="B161" s="246">
        <f t="shared" si="3"/>
        <v>0</v>
      </c>
      <c r="C161" s="1"/>
      <c r="D161" s="1"/>
      <c r="E161" s="1"/>
      <c r="F161" s="1"/>
      <c r="G161" s="1"/>
      <c r="H161" s="1"/>
    </row>
    <row r="162" spans="1:11" ht="15.6" x14ac:dyDescent="0.3">
      <c r="A162" s="245">
        <f t="shared" si="2"/>
        <v>0</v>
      </c>
      <c r="B162" s="246">
        <f t="shared" si="3"/>
        <v>0.3161094224924012</v>
      </c>
      <c r="C162" s="1"/>
      <c r="D162" s="1"/>
      <c r="E162" s="1"/>
      <c r="F162" s="1"/>
      <c r="G162" s="1"/>
      <c r="H162" s="1"/>
    </row>
    <row r="163" spans="1:11" ht="15.6" x14ac:dyDescent="0.3">
      <c r="A163" s="245" t="str">
        <f t="shared" si="2"/>
        <v>WALLIMAGE</v>
      </c>
      <c r="B163" s="246">
        <f t="shared" si="3"/>
        <v>0.68389057750759874</v>
      </c>
      <c r="C163" s="246"/>
      <c r="D163" s="1" t="s">
        <v>118</v>
      </c>
      <c r="E163" s="1"/>
      <c r="F163" s="69">
        <f>(B152-C31)*C163</f>
        <v>0</v>
      </c>
      <c r="G163" s="69">
        <f>F163+B10</f>
        <v>45000</v>
      </c>
      <c r="H163" s="70">
        <f>F163/B10</f>
        <v>0</v>
      </c>
    </row>
    <row r="164" spans="1:11" x14ac:dyDescent="0.3">
      <c r="B164" s="246">
        <f>SUM(B156:B163)</f>
        <v>1</v>
      </c>
      <c r="C164" s="246">
        <f>SUM(C156:C163)</f>
        <v>0</v>
      </c>
      <c r="D164" s="1"/>
      <c r="E164" s="1"/>
      <c r="F164" s="1"/>
      <c r="G164" s="1"/>
      <c r="H164" s="1"/>
    </row>
    <row r="165" spans="1:11" x14ac:dyDescent="0.3">
      <c r="B165" s="53"/>
    </row>
    <row r="166" spans="1:11" x14ac:dyDescent="0.3">
      <c r="B166" s="53"/>
      <c r="H166" s="53"/>
      <c r="I166" s="53"/>
    </row>
    <row r="167" spans="1:11" ht="16.2" thickBot="1" x14ac:dyDescent="0.35">
      <c r="B167" s="53"/>
      <c r="I167" s="247"/>
      <c r="J167" s="247"/>
      <c r="K167" s="247"/>
    </row>
    <row r="168" spans="1:11" ht="15.6" x14ac:dyDescent="0.3">
      <c r="A168" s="248" t="s">
        <v>119</v>
      </c>
      <c r="B168" s="249"/>
      <c r="C168" s="249"/>
      <c r="D168" s="249"/>
      <c r="E168" s="250"/>
      <c r="F168" s="250"/>
      <c r="G168" s="250"/>
      <c r="H168" s="250"/>
      <c r="I168" s="250"/>
      <c r="J168" s="250"/>
      <c r="K168" s="251"/>
    </row>
    <row r="169" spans="1:11" ht="15.6" x14ac:dyDescent="0.3">
      <c r="A169" s="252"/>
      <c r="B169" s="476"/>
      <c r="C169" s="476"/>
      <c r="D169" s="476"/>
      <c r="E169" s="477"/>
      <c r="F169" s="477"/>
      <c r="G169" s="477"/>
      <c r="H169" s="477"/>
      <c r="I169" s="477"/>
      <c r="J169" s="477"/>
      <c r="K169" s="253"/>
    </row>
    <row r="170" spans="1:11" ht="15.6" x14ac:dyDescent="0.3">
      <c r="A170" s="252"/>
      <c r="B170" s="476"/>
      <c r="C170" s="476"/>
      <c r="D170" s="476"/>
      <c r="E170" s="477"/>
      <c r="F170" s="477"/>
      <c r="G170" s="477"/>
      <c r="H170" s="477"/>
      <c r="I170" s="477"/>
      <c r="J170" s="477"/>
      <c r="K170" s="253"/>
    </row>
    <row r="171" spans="1:11" ht="16.2" thickBot="1" x14ac:dyDescent="0.35">
      <c r="A171" s="254"/>
      <c r="B171" s="478"/>
      <c r="C171" s="478"/>
      <c r="D171" s="478"/>
      <c r="E171" s="478"/>
      <c r="F171" s="478"/>
      <c r="G171" s="478"/>
      <c r="H171" s="479"/>
      <c r="I171" s="479"/>
      <c r="J171" s="479"/>
      <c r="K171" s="255"/>
    </row>
    <row r="172" spans="1:11" ht="15.6" x14ac:dyDescent="0.3">
      <c r="A172" s="256"/>
      <c r="B172" s="256"/>
      <c r="C172" s="256"/>
      <c r="D172" s="256"/>
    </row>
  </sheetData>
  <mergeCells count="20">
    <mergeCell ref="K44:L44"/>
    <mergeCell ref="A1:K1"/>
    <mergeCell ref="A2:K2"/>
    <mergeCell ref="B6:H6"/>
    <mergeCell ref="A21:G21"/>
    <mergeCell ref="G34:I35"/>
    <mergeCell ref="A19:B20"/>
    <mergeCell ref="A106:I106"/>
    <mergeCell ref="H124:I124"/>
    <mergeCell ref="G44:H44"/>
    <mergeCell ref="I44:J44"/>
    <mergeCell ref="C144:D144"/>
    <mergeCell ref="H125:I125"/>
    <mergeCell ref="H131:I131"/>
    <mergeCell ref="H132:I132"/>
    <mergeCell ref="H133:I133"/>
    <mergeCell ref="A47:C47"/>
    <mergeCell ref="E47:F47"/>
    <mergeCell ref="A55:A56"/>
    <mergeCell ref="E55:F55"/>
  </mergeCells>
  <dataValidations count="2">
    <dataValidation type="list" allowBlank="1" showInputMessage="1" showErrorMessage="1" sqref="E22:E30" xr:uid="{A06A6C57-7569-4999-A193-2FDAF91F2B73}">
      <formula1>$F$35:$F$36</formula1>
    </dataValidation>
    <dataValidation type="list" allowBlank="1" showInputMessage="1" showErrorMessage="1" sqref="F23:F30" xr:uid="{09EB0D9E-4016-46CC-B6AA-F140BB9FE6F2}">
      <formula1>$F$33:$F$34</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21604-02F0-40F1-9F59-2A05622EA0F7}">
  <sheetPr codeName="Feuil6"/>
  <dimension ref="A2:Y60"/>
  <sheetViews>
    <sheetView showGridLines="0" topLeftCell="A37" zoomScale="85" zoomScaleNormal="85" workbookViewId="0">
      <selection activeCell="D36" sqref="D36"/>
    </sheetView>
  </sheetViews>
  <sheetFormatPr baseColWidth="10" defaultColWidth="11.44140625" defaultRowHeight="13.8" x14ac:dyDescent="0.25"/>
  <cols>
    <col min="1" max="1" width="4.44140625" style="345" customWidth="1"/>
    <col min="2" max="2" width="23.44140625" style="264" customWidth="1"/>
    <col min="3" max="3" width="50.77734375" style="264" customWidth="1"/>
    <col min="4" max="4" width="46" style="264" bestFit="1" customWidth="1"/>
    <col min="5" max="5" width="42.21875" style="264" bestFit="1" customWidth="1"/>
    <col min="6" max="6" width="38.44140625" style="264" bestFit="1" customWidth="1"/>
    <col min="7" max="7" width="31.44140625" style="264" customWidth="1"/>
    <col min="8" max="8" width="16.77734375" style="264" bestFit="1" customWidth="1"/>
    <col min="9" max="9" width="16.21875" style="264" bestFit="1" customWidth="1"/>
    <col min="10" max="10" width="14.77734375" style="264" bestFit="1" customWidth="1"/>
    <col min="11" max="11" width="17.21875" style="264" bestFit="1" customWidth="1"/>
    <col min="12" max="12" width="18.44140625" style="264" bestFit="1" customWidth="1"/>
    <col min="13" max="13" width="26.77734375" style="264" customWidth="1"/>
    <col min="14" max="14" width="15.44140625" style="264" bestFit="1" customWidth="1"/>
    <col min="15" max="15" width="20.21875" style="264" bestFit="1" customWidth="1"/>
    <col min="16" max="16" width="17.77734375" style="264" bestFit="1" customWidth="1"/>
    <col min="17" max="17" width="2.77734375" style="264" bestFit="1" customWidth="1"/>
    <col min="18" max="18" width="13.77734375" style="264" bestFit="1" customWidth="1"/>
    <col min="19" max="23" width="11.44140625" style="264"/>
    <col min="24" max="24" width="26.77734375" style="264" bestFit="1" customWidth="1"/>
    <col min="25" max="16384" width="11.44140625" style="264"/>
  </cols>
  <sheetData>
    <row r="2" spans="1:25" x14ac:dyDescent="0.25">
      <c r="C2" s="1472" t="s">
        <v>785</v>
      </c>
      <c r="D2" s="1473"/>
      <c r="E2" s="1473"/>
      <c r="F2" s="1473"/>
      <c r="G2" s="1474"/>
    </row>
    <row r="3" spans="1:25" x14ac:dyDescent="0.25">
      <c r="C3" s="1475"/>
      <c r="D3" s="1435"/>
      <c r="E3" s="1435"/>
      <c r="F3" s="1435"/>
      <c r="G3" s="1476"/>
    </row>
    <row r="4" spans="1:25" x14ac:dyDescent="0.25">
      <c r="C4" s="1475"/>
      <c r="D4" s="1435"/>
      <c r="E4" s="1435"/>
      <c r="F4" s="1435"/>
      <c r="G4" s="1476"/>
    </row>
    <row r="5" spans="1:25" x14ac:dyDescent="0.25">
      <c r="C5" s="1475"/>
      <c r="D5" s="1435"/>
      <c r="E5" s="1435"/>
      <c r="F5" s="1435"/>
      <c r="G5" s="1476"/>
    </row>
    <row r="6" spans="1:25" ht="24.75" customHeight="1" x14ac:dyDescent="0.25">
      <c r="C6" s="1475"/>
      <c r="D6" s="1435"/>
      <c r="E6" s="1435"/>
      <c r="F6" s="1435"/>
      <c r="G6" s="1476"/>
    </row>
    <row r="7" spans="1:25" ht="15.6" x14ac:dyDescent="0.3">
      <c r="A7" s="410"/>
      <c r="B7" s="411"/>
      <c r="C7" s="1477"/>
      <c r="D7" s="1478"/>
      <c r="E7" s="1478"/>
      <c r="F7" s="1478"/>
      <c r="G7" s="1479"/>
      <c r="H7" s="412"/>
      <c r="I7" s="413"/>
      <c r="J7" s="414"/>
      <c r="K7" s="412"/>
      <c r="L7" s="413"/>
      <c r="M7" s="414"/>
      <c r="N7" s="412"/>
      <c r="O7" s="413"/>
      <c r="P7" s="414"/>
      <c r="Q7" s="412"/>
      <c r="R7" s="413"/>
      <c r="S7" s="414"/>
      <c r="T7" s="412"/>
      <c r="U7" s="413"/>
      <c r="V7" s="414"/>
      <c r="W7" s="412"/>
      <c r="X7" s="413"/>
      <c r="Y7" s="414"/>
    </row>
    <row r="8" spans="1:25" ht="15.6" x14ac:dyDescent="0.3">
      <c r="A8" s="410"/>
      <c r="B8" s="411"/>
      <c r="C8" s="411"/>
      <c r="D8" s="415"/>
      <c r="E8" s="415"/>
      <c r="F8" s="416"/>
      <c r="G8" s="414"/>
      <c r="H8" s="412"/>
      <c r="I8" s="413"/>
      <c r="J8" s="414"/>
      <c r="K8" s="412"/>
      <c r="L8" s="413"/>
      <c r="M8" s="414"/>
      <c r="N8" s="412"/>
      <c r="O8" s="413"/>
      <c r="P8" s="414"/>
      <c r="Q8" s="412"/>
      <c r="R8" s="413"/>
      <c r="S8" s="414"/>
      <c r="T8" s="412"/>
      <c r="U8" s="413"/>
      <c r="V8" s="414"/>
      <c r="W8" s="412"/>
      <c r="X8" s="413"/>
      <c r="Y8" s="414"/>
    </row>
    <row r="9" spans="1:25" ht="15.6" x14ac:dyDescent="0.3">
      <c r="A9" s="410"/>
      <c r="B9" s="411"/>
      <c r="C9" s="799"/>
      <c r="D9" s="415"/>
      <c r="E9" s="415"/>
      <c r="F9" s="416"/>
      <c r="G9" s="414"/>
      <c r="H9" s="412"/>
      <c r="I9" s="413"/>
      <c r="J9" s="414"/>
      <c r="K9" s="412"/>
      <c r="L9" s="413"/>
      <c r="M9" s="414"/>
      <c r="N9" s="412"/>
      <c r="O9" s="413"/>
      <c r="P9" s="414"/>
      <c r="Q9" s="412"/>
      <c r="R9" s="413"/>
      <c r="S9" s="414"/>
      <c r="T9" s="412"/>
      <c r="U9" s="413"/>
      <c r="V9" s="414"/>
      <c r="W9" s="412"/>
      <c r="X9" s="413"/>
      <c r="Y9" s="414"/>
    </row>
    <row r="10" spans="1:25" ht="20.100000000000001" customHeight="1" x14ac:dyDescent="0.3">
      <c r="A10" s="410"/>
      <c r="B10" s="411"/>
      <c r="C10" s="1032" t="s">
        <v>786</v>
      </c>
      <c r="D10" s="1031"/>
      <c r="E10" s="415"/>
      <c r="F10" s="416"/>
      <c r="G10" s="414"/>
      <c r="H10" s="412"/>
      <c r="I10" s="413"/>
      <c r="J10" s="414"/>
      <c r="K10" s="412"/>
      <c r="L10" s="413"/>
      <c r="M10" s="414"/>
      <c r="N10" s="412"/>
      <c r="O10" s="413"/>
      <c r="P10" s="414"/>
      <c r="Q10" s="412"/>
      <c r="R10" s="413"/>
      <c r="S10" s="414"/>
      <c r="T10" s="412"/>
      <c r="U10" s="413"/>
      <c r="V10" s="414"/>
      <c r="W10" s="412"/>
      <c r="X10" s="413"/>
      <c r="Y10" s="414"/>
    </row>
    <row r="11" spans="1:25" ht="8.25" customHeight="1" x14ac:dyDescent="0.3">
      <c r="A11" s="410"/>
      <c r="B11" s="411"/>
      <c r="C11" s="1033"/>
      <c r="D11" s="415"/>
      <c r="E11" s="415"/>
      <c r="F11" s="416"/>
      <c r="G11" s="414"/>
      <c r="H11" s="412"/>
      <c r="I11" s="413"/>
      <c r="J11" s="414"/>
      <c r="K11" s="412"/>
      <c r="L11" s="413"/>
      <c r="M11" s="414"/>
      <c r="N11" s="412"/>
      <c r="O11" s="413"/>
      <c r="P11" s="414"/>
      <c r="Q11" s="412"/>
      <c r="R11" s="413"/>
      <c r="S11" s="414"/>
      <c r="T11" s="412"/>
      <c r="U11" s="413"/>
      <c r="V11" s="414"/>
      <c r="W11" s="412"/>
      <c r="X11" s="413"/>
      <c r="Y11" s="414"/>
    </row>
    <row r="12" spans="1:25" ht="20.100000000000001" customHeight="1" x14ac:dyDescent="0.3">
      <c r="A12" s="410"/>
      <c r="B12" s="411"/>
      <c r="C12" s="861" t="s">
        <v>787</v>
      </c>
      <c r="D12" s="415"/>
      <c r="E12" s="415"/>
      <c r="F12" s="416"/>
      <c r="G12" s="414"/>
      <c r="H12" s="412"/>
      <c r="I12" s="413"/>
      <c r="J12" s="414"/>
      <c r="K12" s="412"/>
      <c r="L12" s="413"/>
      <c r="M12" s="414"/>
      <c r="N12" s="412"/>
      <c r="O12" s="413"/>
      <c r="P12" s="414"/>
      <c r="Q12" s="412"/>
      <c r="R12" s="413"/>
      <c r="S12" s="414"/>
      <c r="T12" s="412"/>
      <c r="U12" s="413"/>
      <c r="V12" s="414"/>
      <c r="W12" s="412"/>
      <c r="X12" s="413"/>
      <c r="Y12" s="414"/>
    </row>
    <row r="13" spans="1:25" ht="20.100000000000001" customHeight="1" x14ac:dyDescent="0.3">
      <c r="A13" s="410"/>
      <c r="B13" s="411"/>
      <c r="C13" s="863" t="s">
        <v>788</v>
      </c>
      <c r="D13" s="415"/>
      <c r="E13" s="415"/>
      <c r="F13" s="416"/>
      <c r="G13" s="414"/>
      <c r="H13" s="412"/>
      <c r="I13" s="413"/>
      <c r="J13" s="414"/>
      <c r="K13" s="412"/>
      <c r="L13" s="413"/>
      <c r="M13" s="414"/>
      <c r="N13" s="412"/>
      <c r="O13" s="413"/>
      <c r="P13" s="414"/>
      <c r="Q13" s="412"/>
      <c r="R13" s="413"/>
      <c r="S13" s="414"/>
      <c r="T13" s="412"/>
      <c r="U13" s="413"/>
      <c r="V13" s="414"/>
      <c r="W13" s="412"/>
      <c r="X13" s="413"/>
      <c r="Y13" s="414"/>
    </row>
    <row r="14" spans="1:25" ht="20.100000000000001" customHeight="1" x14ac:dyDescent="0.3">
      <c r="A14" s="410"/>
      <c r="B14" s="411"/>
      <c r="C14" s="863" t="s">
        <v>789</v>
      </c>
      <c r="D14" s="415"/>
      <c r="E14" s="415"/>
      <c r="F14" s="416"/>
      <c r="G14" s="414"/>
      <c r="H14" s="412"/>
      <c r="I14" s="413"/>
      <c r="J14" s="414"/>
      <c r="K14" s="412"/>
      <c r="L14" s="413"/>
      <c r="M14" s="414"/>
      <c r="N14" s="412"/>
      <c r="O14" s="413"/>
      <c r="P14" s="414"/>
      <c r="Q14" s="412"/>
      <c r="R14" s="413"/>
      <c r="S14" s="414"/>
      <c r="T14" s="412"/>
      <c r="U14" s="413"/>
      <c r="V14" s="414"/>
      <c r="W14" s="412"/>
      <c r="X14" s="413"/>
      <c r="Y14" s="414"/>
    </row>
    <row r="15" spans="1:25" ht="20.100000000000001" customHeight="1" x14ac:dyDescent="0.3">
      <c r="A15" s="410"/>
      <c r="B15" s="411"/>
      <c r="C15" s="861" t="s">
        <v>790</v>
      </c>
      <c r="D15" s="415"/>
      <c r="E15" s="415"/>
      <c r="F15" s="416"/>
      <c r="G15" s="414"/>
      <c r="H15" s="412"/>
      <c r="I15" s="413"/>
      <c r="J15" s="414"/>
      <c r="K15" s="412"/>
      <c r="L15" s="413"/>
      <c r="M15" s="414"/>
      <c r="N15" s="412"/>
      <c r="O15" s="413"/>
      <c r="P15" s="414"/>
      <c r="Q15" s="412"/>
      <c r="R15" s="413"/>
      <c r="S15" s="414"/>
      <c r="T15" s="412"/>
      <c r="U15" s="413"/>
      <c r="V15" s="414"/>
      <c r="W15" s="412"/>
      <c r="X15" s="413"/>
      <c r="Y15" s="414"/>
    </row>
    <row r="16" spans="1:25" ht="54.75" customHeight="1" x14ac:dyDescent="0.3">
      <c r="A16" s="410"/>
      <c r="B16" s="411"/>
      <c r="C16" s="1492" t="s">
        <v>791</v>
      </c>
      <c r="D16" s="1492"/>
      <c r="E16" s="1492"/>
      <c r="F16" s="1492"/>
      <c r="G16" s="1492"/>
      <c r="H16" s="1492"/>
      <c r="I16" s="1492"/>
      <c r="J16" s="1492"/>
      <c r="K16" s="1492"/>
      <c r="L16" s="1492"/>
      <c r="M16" s="414"/>
      <c r="N16" s="412"/>
      <c r="O16" s="413"/>
      <c r="P16" s="414"/>
      <c r="Q16" s="412"/>
      <c r="R16" s="413"/>
      <c r="S16" s="414"/>
      <c r="T16" s="412"/>
      <c r="U16" s="413"/>
      <c r="V16" s="414"/>
      <c r="W16" s="412"/>
      <c r="X16" s="413"/>
      <c r="Y16" s="414"/>
    </row>
    <row r="17" spans="1:25" ht="54.75" customHeight="1" x14ac:dyDescent="0.3">
      <c r="A17" s="410"/>
      <c r="B17" s="411"/>
      <c r="C17" s="1492" t="s">
        <v>792</v>
      </c>
      <c r="D17" s="1492"/>
      <c r="E17" s="1492"/>
      <c r="F17" s="1492"/>
      <c r="G17" s="1492"/>
      <c r="H17" s="1492"/>
      <c r="I17" s="1492"/>
      <c r="J17" s="1492"/>
      <c r="K17" s="1492"/>
      <c r="L17" s="1492"/>
      <c r="M17" s="414"/>
      <c r="N17" s="412"/>
      <c r="O17" s="413"/>
      <c r="P17" s="414"/>
      <c r="Q17" s="412"/>
      <c r="R17" s="413"/>
      <c r="S17" s="414"/>
      <c r="T17" s="412"/>
      <c r="U17" s="413"/>
      <c r="V17" s="414"/>
      <c r="W17" s="412"/>
      <c r="X17" s="413"/>
      <c r="Y17" s="414"/>
    </row>
    <row r="18" spans="1:25" ht="52.5" customHeight="1" x14ac:dyDescent="0.3">
      <c r="A18" s="410"/>
      <c r="B18" s="411"/>
      <c r="C18" s="1492" t="s">
        <v>793</v>
      </c>
      <c r="D18" s="1492"/>
      <c r="E18" s="1492"/>
      <c r="F18" s="1492"/>
      <c r="G18" s="1492"/>
      <c r="H18" s="1492"/>
      <c r="I18" s="1492"/>
      <c r="J18" s="1492"/>
      <c r="K18" s="1492"/>
      <c r="L18" s="1492"/>
      <c r="M18" s="414"/>
      <c r="N18" s="412"/>
      <c r="O18" s="413"/>
      <c r="P18" s="414"/>
      <c r="Q18" s="412"/>
      <c r="R18" s="413"/>
      <c r="S18" s="414"/>
      <c r="T18" s="412"/>
      <c r="U18" s="413"/>
      <c r="V18" s="414"/>
      <c r="W18" s="412"/>
      <c r="X18" s="413"/>
      <c r="Y18" s="414"/>
    </row>
    <row r="19" spans="1:25" ht="20.100000000000001" customHeight="1" x14ac:dyDescent="0.3">
      <c r="A19" s="410"/>
      <c r="B19" s="411"/>
      <c r="C19" s="861" t="s">
        <v>794</v>
      </c>
      <c r="D19" s="415"/>
      <c r="E19" s="415"/>
      <c r="F19" s="416"/>
      <c r="G19" s="414"/>
      <c r="H19" s="412"/>
      <c r="I19" s="413"/>
      <c r="J19" s="414"/>
      <c r="K19" s="412"/>
      <c r="L19" s="413"/>
      <c r="M19" s="414"/>
      <c r="N19" s="412"/>
      <c r="O19" s="413"/>
      <c r="P19" s="414"/>
      <c r="Q19" s="412"/>
      <c r="R19" s="413"/>
      <c r="S19" s="414"/>
      <c r="T19" s="412"/>
      <c r="U19" s="413"/>
      <c r="V19" s="414"/>
      <c r="W19" s="412"/>
      <c r="X19" s="413"/>
      <c r="Y19" s="414"/>
    </row>
    <row r="20" spans="1:25" ht="15.6" x14ac:dyDescent="0.3">
      <c r="A20" s="410"/>
      <c r="B20" s="411"/>
      <c r="C20" s="860"/>
      <c r="D20" s="415"/>
      <c r="E20" s="415"/>
      <c r="F20" s="416"/>
      <c r="G20" s="414"/>
      <c r="H20" s="412"/>
      <c r="I20" s="413"/>
      <c r="J20" s="414"/>
      <c r="K20" s="412"/>
      <c r="L20" s="413"/>
      <c r="M20" s="414"/>
      <c r="N20" s="412"/>
      <c r="O20" s="413"/>
      <c r="P20" s="414"/>
      <c r="Q20" s="412"/>
      <c r="R20" s="413"/>
      <c r="S20" s="414"/>
      <c r="T20" s="412"/>
      <c r="U20" s="413"/>
      <c r="V20" s="414"/>
      <c r="W20" s="412"/>
      <c r="X20" s="413"/>
      <c r="Y20" s="414"/>
    </row>
    <row r="21" spans="1:25" ht="40.5" customHeight="1" x14ac:dyDescent="0.3">
      <c r="A21" s="410"/>
      <c r="B21" s="411"/>
      <c r="C21" s="1491" t="s">
        <v>795</v>
      </c>
      <c r="D21" s="1491"/>
      <c r="E21" s="1491"/>
      <c r="F21" s="1491"/>
      <c r="G21" s="1491"/>
      <c r="H21" s="1491"/>
      <c r="I21" s="1491"/>
      <c r="J21" s="1491"/>
      <c r="K21" s="1491"/>
      <c r="L21" s="1491"/>
      <c r="M21" s="414"/>
      <c r="N21" s="412"/>
      <c r="O21" s="413"/>
      <c r="P21" s="414"/>
      <c r="Q21" s="412"/>
      <c r="R21" s="413"/>
      <c r="S21" s="414"/>
      <c r="T21" s="412"/>
      <c r="U21" s="413"/>
      <c r="V21" s="414"/>
      <c r="W21" s="412"/>
      <c r="X21" s="413"/>
      <c r="Y21" s="414"/>
    </row>
    <row r="22" spans="1:25" ht="39" customHeight="1" x14ac:dyDescent="0.3">
      <c r="A22" s="410"/>
      <c r="B22" s="411"/>
      <c r="C22" s="1491" t="s">
        <v>796</v>
      </c>
      <c r="D22" s="1491"/>
      <c r="E22" s="1491"/>
      <c r="F22" s="1491"/>
      <c r="G22" s="1491"/>
      <c r="H22" s="1491"/>
      <c r="I22" s="1491"/>
      <c r="J22" s="1491"/>
      <c r="K22" s="1491"/>
      <c r="L22" s="1491"/>
      <c r="M22" s="414"/>
      <c r="N22" s="412"/>
      <c r="O22" s="413"/>
      <c r="P22" s="414"/>
      <c r="Q22" s="412"/>
      <c r="R22" s="413"/>
      <c r="S22" s="414"/>
      <c r="T22" s="412"/>
      <c r="U22" s="413"/>
      <c r="V22" s="414"/>
      <c r="W22" s="412"/>
      <c r="X22" s="413"/>
      <c r="Y22" s="414"/>
    </row>
    <row r="23" spans="1:25" ht="51.75" customHeight="1" x14ac:dyDescent="0.3">
      <c r="A23" s="410"/>
      <c r="B23" s="411"/>
      <c r="C23" s="1491" t="s">
        <v>892</v>
      </c>
      <c r="D23" s="1491"/>
      <c r="E23" s="1491"/>
      <c r="F23" s="1491"/>
      <c r="G23" s="1491"/>
      <c r="H23" s="1491"/>
      <c r="I23" s="1491"/>
      <c r="J23" s="1491"/>
      <c r="K23" s="1491"/>
      <c r="L23" s="1491"/>
      <c r="M23" s="414"/>
      <c r="N23" s="412"/>
      <c r="O23" s="413"/>
      <c r="P23" s="414"/>
      <c r="Q23" s="412"/>
      <c r="R23" s="413"/>
      <c r="S23" s="414"/>
      <c r="T23" s="412"/>
      <c r="U23" s="413"/>
      <c r="V23" s="414"/>
      <c r="W23" s="412"/>
      <c r="X23" s="413"/>
      <c r="Y23" s="414"/>
    </row>
    <row r="24" spans="1:25" ht="15.6" x14ac:dyDescent="0.3">
      <c r="A24" s="410"/>
      <c r="B24" s="411"/>
      <c r="C24" s="860" t="s">
        <v>797</v>
      </c>
      <c r="D24" s="415"/>
      <c r="E24" s="415"/>
      <c r="F24" s="416"/>
      <c r="G24" s="414"/>
      <c r="H24" s="412"/>
      <c r="I24" s="413"/>
      <c r="J24" s="414"/>
      <c r="K24" s="412"/>
      <c r="L24" s="413"/>
      <c r="M24" s="414"/>
      <c r="N24" s="412"/>
      <c r="O24" s="413"/>
      <c r="P24" s="414"/>
      <c r="Q24" s="412"/>
      <c r="R24" s="413"/>
      <c r="S24" s="414"/>
      <c r="T24" s="412"/>
      <c r="U24" s="413"/>
      <c r="V24" s="414"/>
      <c r="W24" s="412"/>
      <c r="X24" s="413"/>
      <c r="Y24" s="414"/>
    </row>
    <row r="25" spans="1:25" ht="15.6" x14ac:dyDescent="0.3">
      <c r="A25" s="410"/>
      <c r="B25" s="411"/>
      <c r="C25" s="860" t="s">
        <v>798</v>
      </c>
      <c r="D25" s="415"/>
      <c r="E25" s="415"/>
      <c r="F25" s="416"/>
      <c r="G25" s="414"/>
      <c r="H25" s="412"/>
      <c r="I25" s="413"/>
      <c r="J25" s="414"/>
      <c r="K25" s="412"/>
      <c r="L25" s="413"/>
      <c r="M25" s="414"/>
      <c r="N25" s="412"/>
      <c r="O25" s="413"/>
      <c r="P25" s="414"/>
      <c r="Q25" s="412"/>
      <c r="R25" s="413"/>
      <c r="S25" s="414"/>
      <c r="T25" s="412"/>
      <c r="U25" s="413"/>
      <c r="V25" s="414"/>
      <c r="W25" s="412"/>
      <c r="X25" s="413"/>
      <c r="Y25" s="414"/>
    </row>
    <row r="26" spans="1:25" ht="43.5" customHeight="1" x14ac:dyDescent="0.3">
      <c r="A26" s="410"/>
      <c r="B26" s="411"/>
      <c r="C26" s="1491" t="s">
        <v>799</v>
      </c>
      <c r="D26" s="1491"/>
      <c r="E26" s="1491"/>
      <c r="F26" s="1491"/>
      <c r="G26" s="1491"/>
      <c r="H26" s="1491"/>
      <c r="I26" s="1491"/>
      <c r="J26" s="1491"/>
      <c r="K26" s="1491"/>
      <c r="L26" s="1491"/>
      <c r="M26" s="414"/>
      <c r="N26" s="412"/>
      <c r="O26" s="413"/>
      <c r="P26" s="414"/>
      <c r="Q26" s="412"/>
      <c r="R26" s="413"/>
      <c r="S26" s="414"/>
      <c r="T26" s="412"/>
      <c r="U26" s="413"/>
      <c r="V26" s="414"/>
      <c r="W26" s="412"/>
      <c r="X26" s="413"/>
      <c r="Y26" s="414"/>
    </row>
    <row r="27" spans="1:25" s="301" customFormat="1" ht="20.100000000000001" customHeight="1" x14ac:dyDescent="0.3">
      <c r="A27" s="865"/>
      <c r="C27" s="933"/>
      <c r="D27" s="934"/>
      <c r="E27" s="686"/>
      <c r="F27" s="866"/>
      <c r="G27" s="867"/>
      <c r="H27" s="488"/>
      <c r="I27" s="868"/>
      <c r="J27" s="867"/>
      <c r="K27" s="488"/>
      <c r="L27" s="868"/>
      <c r="M27" s="867"/>
      <c r="N27" s="488"/>
      <c r="O27" s="868"/>
      <c r="P27" s="867"/>
      <c r="Q27" s="488"/>
      <c r="R27" s="868"/>
      <c r="S27" s="867"/>
      <c r="T27" s="488"/>
      <c r="U27" s="868"/>
      <c r="V27" s="867"/>
      <c r="W27" s="488"/>
      <c r="X27" s="868"/>
      <c r="Y27" s="867"/>
    </row>
    <row r="28" spans="1:25" s="301" customFormat="1" ht="30" customHeight="1" x14ac:dyDescent="0.3">
      <c r="A28" s="865"/>
      <c r="C28" s="946" t="s">
        <v>800</v>
      </c>
      <c r="D28" s="1300" t="e">
        <f>'FICHE 6-Plan de financement'!D22</f>
        <v>#DIV/0!</v>
      </c>
      <c r="E28" s="935"/>
      <c r="F28" s="866"/>
      <c r="G28" s="867"/>
      <c r="H28" s="488"/>
      <c r="I28" s="868"/>
      <c r="J28" s="867"/>
      <c r="K28" s="488"/>
      <c r="L28" s="868"/>
      <c r="M28" s="867"/>
      <c r="N28" s="488"/>
      <c r="O28" s="868"/>
      <c r="P28" s="867"/>
      <c r="Q28" s="488"/>
      <c r="R28" s="868"/>
      <c r="S28" s="867"/>
      <c r="T28" s="488"/>
      <c r="U28" s="868"/>
      <c r="V28" s="867"/>
      <c r="W28" s="488"/>
      <c r="X28" s="868"/>
      <c r="Y28" s="867"/>
    </row>
    <row r="29" spans="1:25" s="301" customFormat="1" ht="30" customHeight="1" x14ac:dyDescent="0.3">
      <c r="A29" s="865"/>
      <c r="C29" s="947" t="s">
        <v>801</v>
      </c>
      <c r="D29" s="1035"/>
      <c r="E29" s="936"/>
      <c r="F29" s="866"/>
      <c r="G29" s="867"/>
      <c r="H29" s="488"/>
      <c r="I29" s="868"/>
      <c r="J29" s="867"/>
      <c r="K29" s="488"/>
      <c r="L29" s="868"/>
      <c r="M29" s="867"/>
      <c r="N29" s="488"/>
      <c r="O29" s="868"/>
      <c r="P29" s="867"/>
      <c r="Q29" s="488"/>
      <c r="R29" s="868"/>
      <c r="S29" s="867"/>
      <c r="T29" s="488"/>
      <c r="U29" s="868"/>
      <c r="V29" s="867"/>
      <c r="W29" s="488"/>
      <c r="X29" s="868"/>
      <c r="Y29" s="867"/>
    </row>
    <row r="30" spans="1:25" s="301" customFormat="1" ht="10.5" customHeight="1" x14ac:dyDescent="0.3">
      <c r="A30" s="869"/>
      <c r="C30" s="948"/>
      <c r="D30" s="1036"/>
      <c r="E30" s="937"/>
      <c r="G30" s="872"/>
      <c r="H30" s="870"/>
      <c r="I30" s="871"/>
      <c r="J30" s="872"/>
      <c r="K30" s="870"/>
      <c r="L30" s="871"/>
      <c r="M30" s="872"/>
      <c r="N30" s="870"/>
      <c r="O30" s="871"/>
      <c r="P30" s="872"/>
      <c r="Q30" s="870"/>
      <c r="R30" s="871"/>
      <c r="S30" s="872"/>
      <c r="T30" s="870"/>
      <c r="U30" s="871"/>
      <c r="V30" s="872"/>
      <c r="W30" s="870"/>
      <c r="X30" s="871"/>
      <c r="Y30" s="872"/>
    </row>
    <row r="31" spans="1:25" s="301" customFormat="1" ht="30" customHeight="1" x14ac:dyDescent="0.3">
      <c r="A31" s="873"/>
      <c r="C31" s="947" t="s">
        <v>893</v>
      </c>
      <c r="D31" s="1035"/>
      <c r="E31" s="936"/>
      <c r="F31" s="866"/>
      <c r="G31" s="866"/>
    </row>
    <row r="32" spans="1:25" s="301" customFormat="1" ht="30" customHeight="1" x14ac:dyDescent="0.3">
      <c r="A32" s="873"/>
      <c r="C32" s="947" t="s">
        <v>894</v>
      </c>
      <c r="D32" s="1034"/>
      <c r="E32" s="936"/>
      <c r="F32" s="866"/>
      <c r="G32" s="866"/>
    </row>
    <row r="33" spans="1:7" s="301" customFormat="1" ht="11.25" customHeight="1" x14ac:dyDescent="0.3">
      <c r="A33" s="873"/>
      <c r="C33" s="949"/>
      <c r="D33" s="1037"/>
      <c r="E33" s="936"/>
      <c r="F33" s="866"/>
      <c r="G33" s="866"/>
    </row>
    <row r="34" spans="1:7" s="301" customFormat="1" ht="30" customHeight="1" x14ac:dyDescent="0.3">
      <c r="A34" s="873"/>
      <c r="C34" s="950" t="s">
        <v>802</v>
      </c>
      <c r="D34" s="1038">
        <v>0</v>
      </c>
      <c r="E34" s="937"/>
      <c r="F34" s="866"/>
      <c r="G34" s="866"/>
    </row>
    <row r="35" spans="1:7" s="301" customFormat="1" ht="39" customHeight="1" x14ac:dyDescent="0.3">
      <c r="A35" s="873"/>
      <c r="C35" s="947" t="s">
        <v>803</v>
      </c>
      <c r="D35" s="1292">
        <v>0</v>
      </c>
      <c r="E35" s="940"/>
      <c r="F35" s="866"/>
      <c r="G35" s="866"/>
    </row>
    <row r="36" spans="1:7" s="301" customFormat="1" ht="39" customHeight="1" x14ac:dyDescent="0.3">
      <c r="A36" s="873"/>
      <c r="C36" s="950" t="s">
        <v>804</v>
      </c>
      <c r="D36" s="1038">
        <f>D34*D35</f>
        <v>0</v>
      </c>
      <c r="E36" s="936"/>
      <c r="F36" s="962"/>
      <c r="G36" s="866"/>
    </row>
    <row r="37" spans="1:7" s="301" customFormat="1" ht="20.100000000000001" customHeight="1" thickBot="1" x14ac:dyDescent="0.35">
      <c r="A37" s="873"/>
      <c r="C37" s="938"/>
      <c r="D37" s="939"/>
      <c r="E37" s="932"/>
      <c r="F37" s="866"/>
      <c r="G37" s="866"/>
    </row>
    <row r="38" spans="1:7" s="301" customFormat="1" ht="20.100000000000001" customHeight="1" thickBot="1" x14ac:dyDescent="0.35">
      <c r="A38" s="873"/>
      <c r="C38" s="1293" t="s">
        <v>895</v>
      </c>
      <c r="D38" s="1294"/>
      <c r="E38" s="1295"/>
      <c r="F38" s="866"/>
      <c r="G38" s="866"/>
    </row>
    <row r="40" spans="1:7" s="301" customFormat="1" ht="20.100000000000001" customHeight="1" x14ac:dyDescent="0.3">
      <c r="A40" s="873"/>
      <c r="C40" s="866" t="s">
        <v>821</v>
      </c>
      <c r="D40" s="866"/>
      <c r="E40" s="866"/>
      <c r="F40" s="866"/>
      <c r="G40" s="866"/>
    </row>
    <row r="41" spans="1:7" s="301" customFormat="1" ht="20.100000000000001" customHeight="1" thickBot="1" x14ac:dyDescent="0.35">
      <c r="A41" s="873"/>
      <c r="C41" s="941"/>
      <c r="D41" s="942"/>
      <c r="E41" s="866"/>
      <c r="F41" s="866"/>
      <c r="G41" s="866"/>
    </row>
    <row r="42" spans="1:7" s="301" customFormat="1" ht="34.200000000000003" customHeight="1" thickBot="1" x14ac:dyDescent="0.35">
      <c r="A42" s="873"/>
      <c r="C42" s="1388" t="s">
        <v>896</v>
      </c>
      <c r="D42" s="1388" t="s">
        <v>897</v>
      </c>
      <c r="E42" s="1389" t="s">
        <v>898</v>
      </c>
      <c r="F42" s="1388" t="s">
        <v>899</v>
      </c>
      <c r="G42" s="866"/>
    </row>
    <row r="43" spans="1:7" s="301" customFormat="1" ht="20.100000000000001" customHeight="1" x14ac:dyDescent="0.3">
      <c r="A43" s="873"/>
      <c r="C43" s="1296" t="s">
        <v>900</v>
      </c>
      <c r="D43" s="1210"/>
      <c r="E43" s="1213">
        <v>0.9</v>
      </c>
      <c r="F43" s="1082"/>
      <c r="G43" s="866"/>
    </row>
    <row r="44" spans="1:7" s="301" customFormat="1" ht="20.100000000000001" customHeight="1" x14ac:dyDescent="0.3">
      <c r="A44" s="873"/>
      <c r="C44" s="1083" t="s">
        <v>784</v>
      </c>
      <c r="D44" s="1083" t="s">
        <v>391</v>
      </c>
      <c r="E44" s="1082"/>
      <c r="F44" s="1297" t="e">
        <f>D28</f>
        <v>#DIV/0!</v>
      </c>
      <c r="G44" s="866"/>
    </row>
    <row r="45" spans="1:7" s="301" customFormat="1" ht="20.100000000000001" customHeight="1" x14ac:dyDescent="0.3">
      <c r="A45" s="873"/>
      <c r="C45" s="1082" t="s">
        <v>901</v>
      </c>
      <c r="D45" s="1082" t="s">
        <v>391</v>
      </c>
      <c r="E45" s="1082"/>
      <c r="F45" s="1082"/>
      <c r="G45" s="866"/>
    </row>
    <row r="46" spans="1:7" s="301" customFormat="1" ht="20.100000000000001" customHeight="1" x14ac:dyDescent="0.3">
      <c r="A46" s="873"/>
      <c r="C46" s="1083" t="s">
        <v>902</v>
      </c>
      <c r="D46" s="1083" t="s">
        <v>391</v>
      </c>
      <c r="E46" s="1082"/>
      <c r="F46" s="1082"/>
      <c r="G46" s="866"/>
    </row>
    <row r="47" spans="1:7" s="301" customFormat="1" ht="20.100000000000001" customHeight="1" x14ac:dyDescent="0.3">
      <c r="A47" s="873"/>
      <c r="C47" s="1083"/>
      <c r="D47" s="1083" t="s">
        <v>391</v>
      </c>
      <c r="E47" s="1082"/>
      <c r="F47" s="1082"/>
      <c r="G47" s="866"/>
    </row>
    <row r="48" spans="1:7" s="301" customFormat="1" ht="20.100000000000001" customHeight="1" x14ac:dyDescent="0.3">
      <c r="A48" s="873"/>
      <c r="C48" s="1083"/>
      <c r="D48" s="1083" t="s">
        <v>391</v>
      </c>
      <c r="E48" s="1082"/>
      <c r="F48" s="1082"/>
      <c r="G48" s="866"/>
    </row>
    <row r="49" spans="1:7" s="301" customFormat="1" ht="20.100000000000001" customHeight="1" x14ac:dyDescent="0.3">
      <c r="A49" s="873"/>
      <c r="C49" s="1083"/>
      <c r="D49" s="1083" t="s">
        <v>391</v>
      </c>
      <c r="E49" s="1082"/>
      <c r="F49" s="1082"/>
      <c r="G49" s="866"/>
    </row>
    <row r="50" spans="1:7" s="301" customFormat="1" ht="20.100000000000001" customHeight="1" x14ac:dyDescent="0.3">
      <c r="A50" s="873"/>
      <c r="C50" s="1083"/>
      <c r="D50" s="1083" t="s">
        <v>391</v>
      </c>
      <c r="E50" s="1082"/>
      <c r="F50" s="1082"/>
      <c r="G50" s="866"/>
    </row>
    <row r="51" spans="1:7" s="301" customFormat="1" ht="20.100000000000001" customHeight="1" x14ac:dyDescent="0.3">
      <c r="A51" s="873"/>
      <c r="C51" s="1083"/>
      <c r="D51" s="1083" t="s">
        <v>391</v>
      </c>
      <c r="E51" s="1082"/>
      <c r="F51" s="1082"/>
      <c r="G51" s="866"/>
    </row>
    <row r="52" spans="1:7" ht="15" x14ac:dyDescent="0.25">
      <c r="C52" s="866"/>
      <c r="D52" s="866"/>
      <c r="E52" s="864"/>
      <c r="F52" s="864"/>
      <c r="G52" s="864"/>
    </row>
    <row r="53" spans="1:7" ht="15" x14ac:dyDescent="0.25">
      <c r="C53" s="866"/>
      <c r="D53" s="866"/>
      <c r="E53" s="864"/>
      <c r="F53" s="864"/>
      <c r="G53" s="864"/>
    </row>
    <row r="54" spans="1:7" ht="15.6" thickBot="1" x14ac:dyDescent="0.3">
      <c r="C54" s="866"/>
      <c r="D54" s="866"/>
      <c r="E54" s="864"/>
      <c r="F54" s="864"/>
      <c r="G54" s="864"/>
    </row>
    <row r="55" spans="1:7" s="301" customFormat="1" ht="20.100000000000001" customHeight="1" thickBot="1" x14ac:dyDescent="0.35">
      <c r="A55" s="873"/>
      <c r="C55" s="943" t="s">
        <v>820</v>
      </c>
      <c r="D55" s="944"/>
      <c r="E55" s="961"/>
      <c r="F55" s="961"/>
      <c r="G55" s="945"/>
    </row>
    <row r="56" spans="1:7" ht="15" x14ac:dyDescent="0.25">
      <c r="C56" s="864"/>
      <c r="D56" s="864"/>
      <c r="E56" s="864"/>
      <c r="F56" s="864"/>
      <c r="G56" s="864"/>
    </row>
    <row r="57" spans="1:7" ht="15" x14ac:dyDescent="0.25">
      <c r="C57" s="864"/>
      <c r="D57" s="864"/>
      <c r="E57" s="864"/>
      <c r="F57" s="864"/>
      <c r="G57" s="864"/>
    </row>
    <row r="58" spans="1:7" ht="15" x14ac:dyDescent="0.25">
      <c r="C58" s="864"/>
      <c r="D58" s="864"/>
    </row>
    <row r="59" spans="1:7" ht="15" x14ac:dyDescent="0.25">
      <c r="C59" s="864"/>
      <c r="D59" s="864"/>
    </row>
    <row r="60" spans="1:7" ht="15" x14ac:dyDescent="0.25">
      <c r="C60" s="864"/>
      <c r="D60" s="864"/>
    </row>
  </sheetData>
  <mergeCells count="8">
    <mergeCell ref="C22:L22"/>
    <mergeCell ref="C23:L23"/>
    <mergeCell ref="C26:L26"/>
    <mergeCell ref="C2:G7"/>
    <mergeCell ref="C16:L16"/>
    <mergeCell ref="C17:L17"/>
    <mergeCell ref="C18:L18"/>
    <mergeCell ref="C21:L21"/>
  </mergeCells>
  <phoneticPr fontId="4"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9ADFD-0EAD-41B6-B2E3-B733DD7290B4}">
  <dimension ref="A1:Y8"/>
  <sheetViews>
    <sheetView tabSelected="1" workbookViewId="0">
      <selection activeCell="G29" sqref="G29"/>
    </sheetView>
  </sheetViews>
  <sheetFormatPr baseColWidth="10" defaultColWidth="11.44140625" defaultRowHeight="14.4" x14ac:dyDescent="0.3"/>
  <sheetData>
    <row r="1" spans="1:25" s="264" customFormat="1" ht="13.8" x14ac:dyDescent="0.25"/>
    <row r="2" spans="1:25" s="264" customFormat="1" ht="14.25" customHeight="1" x14ac:dyDescent="0.25">
      <c r="C2" s="1472" t="s">
        <v>805</v>
      </c>
      <c r="D2" s="1473"/>
      <c r="E2" s="1473"/>
      <c r="F2" s="1473"/>
      <c r="G2" s="1473"/>
      <c r="H2" s="1473"/>
      <c r="I2" s="1473"/>
      <c r="J2" s="1473"/>
      <c r="K2" s="1473"/>
      <c r="L2" s="1473"/>
      <c r="M2" s="1473"/>
      <c r="N2" s="1473"/>
      <c r="O2" s="1474"/>
    </row>
    <row r="3" spans="1:25" s="264" customFormat="1" ht="14.25" customHeight="1" x14ac:dyDescent="0.25">
      <c r="C3" s="1475"/>
      <c r="D3" s="1435"/>
      <c r="E3" s="1435"/>
      <c r="F3" s="1435"/>
      <c r="G3" s="1435"/>
      <c r="H3" s="1435"/>
      <c r="I3" s="1435"/>
      <c r="J3" s="1435"/>
      <c r="K3" s="1435"/>
      <c r="L3" s="1435"/>
      <c r="M3" s="1435"/>
      <c r="N3" s="1435"/>
      <c r="O3" s="1476"/>
    </row>
    <row r="4" spans="1:25" s="264" customFormat="1" ht="14.25" customHeight="1" x14ac:dyDescent="0.25">
      <c r="C4" s="1475"/>
      <c r="D4" s="1435"/>
      <c r="E4" s="1435"/>
      <c r="F4" s="1435"/>
      <c r="G4" s="1435"/>
      <c r="H4" s="1435"/>
      <c r="I4" s="1435"/>
      <c r="J4" s="1435"/>
      <c r="K4" s="1435"/>
      <c r="L4" s="1435"/>
      <c r="M4" s="1435"/>
      <c r="N4" s="1435"/>
      <c r="O4" s="1476"/>
    </row>
    <row r="5" spans="1:25" s="264" customFormat="1" ht="14.25" customHeight="1" x14ac:dyDescent="0.25">
      <c r="C5" s="1475"/>
      <c r="D5" s="1435"/>
      <c r="E5" s="1435"/>
      <c r="F5" s="1435"/>
      <c r="G5" s="1435"/>
      <c r="H5" s="1435"/>
      <c r="I5" s="1435"/>
      <c r="J5" s="1435"/>
      <c r="K5" s="1435"/>
      <c r="L5" s="1435"/>
      <c r="M5" s="1435"/>
      <c r="N5" s="1435"/>
      <c r="O5" s="1476"/>
    </row>
    <row r="6" spans="1:25" s="264" customFormat="1" ht="24.75" customHeight="1" x14ac:dyDescent="0.25">
      <c r="C6" s="1475"/>
      <c r="D6" s="1435"/>
      <c r="E6" s="1435"/>
      <c r="F6" s="1435"/>
      <c r="G6" s="1435"/>
      <c r="H6" s="1435"/>
      <c r="I6" s="1435"/>
      <c r="J6" s="1435"/>
      <c r="K6" s="1435"/>
      <c r="L6" s="1435"/>
      <c r="M6" s="1435"/>
      <c r="N6" s="1435"/>
      <c r="O6" s="1476"/>
    </row>
    <row r="7" spans="1:25" s="264" customFormat="1" ht="15.75" customHeight="1" x14ac:dyDescent="0.3">
      <c r="A7" s="1039"/>
      <c r="B7" s="411"/>
      <c r="C7" s="1477"/>
      <c r="D7" s="1478"/>
      <c r="E7" s="1478"/>
      <c r="F7" s="1478"/>
      <c r="G7" s="1478"/>
      <c r="H7" s="1478"/>
      <c r="I7" s="1478"/>
      <c r="J7" s="1478"/>
      <c r="K7" s="1478"/>
      <c r="L7" s="1478"/>
      <c r="M7" s="1478"/>
      <c r="N7" s="1478"/>
      <c r="O7" s="1479"/>
      <c r="P7" s="414"/>
      <c r="Q7" s="412"/>
      <c r="R7" s="413"/>
      <c r="S7" s="414"/>
      <c r="T7" s="412"/>
      <c r="U7" s="413"/>
      <c r="V7" s="414"/>
      <c r="W7" s="412"/>
      <c r="X7" s="413"/>
      <c r="Y7" s="414"/>
    </row>
    <row r="8" spans="1:25" s="264" customFormat="1" ht="15.6" x14ac:dyDescent="0.3">
      <c r="A8" s="1039"/>
      <c r="B8" s="411"/>
      <c r="C8" s="411"/>
      <c r="D8" s="415"/>
      <c r="E8" s="415"/>
      <c r="F8" s="416"/>
      <c r="G8" s="414"/>
      <c r="H8" s="412"/>
      <c r="I8" s="413"/>
      <c r="J8" s="414"/>
      <c r="K8" s="412"/>
      <c r="L8" s="413"/>
      <c r="M8" s="414"/>
      <c r="N8" s="412"/>
      <c r="O8" s="413"/>
      <c r="P8" s="414"/>
      <c r="Q8" s="412"/>
      <c r="R8" s="413"/>
      <c r="S8" s="414"/>
      <c r="T8" s="412"/>
      <c r="U8" s="413"/>
      <c r="V8" s="414"/>
      <c r="W8" s="412"/>
      <c r="X8" s="413"/>
      <c r="Y8" s="414"/>
    </row>
  </sheetData>
  <mergeCells count="1">
    <mergeCell ref="C2:O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4D992-BAB2-42D2-9E4F-A2753A4CDD5B}">
  <sheetPr codeName="Feuil8"/>
  <dimension ref="B3:E30"/>
  <sheetViews>
    <sheetView workbookViewId="0">
      <selection activeCell="F5" sqref="F5"/>
    </sheetView>
  </sheetViews>
  <sheetFormatPr baseColWidth="10" defaultColWidth="11.44140625" defaultRowHeight="14.4" x14ac:dyDescent="0.3"/>
  <cols>
    <col min="2" max="2" width="19.21875" bestFit="1" customWidth="1"/>
  </cols>
  <sheetData>
    <row r="3" spans="2:5" x14ac:dyDescent="0.3">
      <c r="B3" s="3" t="s">
        <v>806</v>
      </c>
      <c r="E3" t="s">
        <v>354</v>
      </c>
    </row>
    <row r="4" spans="2:5" x14ac:dyDescent="0.3">
      <c r="B4" s="1" t="s">
        <v>488</v>
      </c>
      <c r="E4" t="s">
        <v>355</v>
      </c>
    </row>
    <row r="5" spans="2:5" x14ac:dyDescent="0.3">
      <c r="B5" s="1" t="s">
        <v>490</v>
      </c>
      <c r="E5" t="s">
        <v>353</v>
      </c>
    </row>
    <row r="6" spans="2:5" x14ac:dyDescent="0.3">
      <c r="B6" s="1" t="s">
        <v>491</v>
      </c>
    </row>
    <row r="7" spans="2:5" x14ac:dyDescent="0.3">
      <c r="B7" s="1" t="s">
        <v>807</v>
      </c>
      <c r="E7" t="s">
        <v>314</v>
      </c>
    </row>
    <row r="8" spans="2:5" x14ac:dyDescent="0.3">
      <c r="E8" t="s">
        <v>317</v>
      </c>
    </row>
    <row r="9" spans="2:5" x14ac:dyDescent="0.3">
      <c r="B9" s="1" t="s">
        <v>254</v>
      </c>
      <c r="E9" t="s">
        <v>808</v>
      </c>
    </row>
    <row r="10" spans="2:5" x14ac:dyDescent="0.3">
      <c r="B10" s="1" t="s">
        <v>256</v>
      </c>
      <c r="E10" t="s">
        <v>809</v>
      </c>
    </row>
    <row r="12" spans="2:5" x14ac:dyDescent="0.3">
      <c r="B12" s="1" t="s">
        <v>810</v>
      </c>
      <c r="E12" t="s">
        <v>780</v>
      </c>
    </row>
    <row r="13" spans="2:5" x14ac:dyDescent="0.3">
      <c r="B13" s="1" t="s">
        <v>811</v>
      </c>
      <c r="E13" t="s">
        <v>783</v>
      </c>
    </row>
    <row r="14" spans="2:5" x14ac:dyDescent="0.3">
      <c r="B14" s="1" t="s">
        <v>812</v>
      </c>
    </row>
    <row r="15" spans="2:5" x14ac:dyDescent="0.3">
      <c r="E15" t="s">
        <v>778</v>
      </c>
    </row>
    <row r="16" spans="2:5" x14ac:dyDescent="0.3">
      <c r="B16" t="s">
        <v>813</v>
      </c>
      <c r="E16" t="s">
        <v>781</v>
      </c>
    </row>
    <row r="17" spans="2:5" x14ac:dyDescent="0.3">
      <c r="B17" t="s">
        <v>539</v>
      </c>
    </row>
    <row r="18" spans="2:5" x14ac:dyDescent="0.3">
      <c r="B18" t="s">
        <v>544</v>
      </c>
      <c r="E18" t="s">
        <v>779</v>
      </c>
    </row>
    <row r="19" spans="2:5" x14ac:dyDescent="0.3">
      <c r="B19" t="s">
        <v>542</v>
      </c>
      <c r="E19" t="s">
        <v>814</v>
      </c>
    </row>
    <row r="22" spans="2:5" x14ac:dyDescent="0.3">
      <c r="B22" t="s">
        <v>815</v>
      </c>
    </row>
    <row r="23" spans="2:5" x14ac:dyDescent="0.3">
      <c r="B23" t="s">
        <v>816</v>
      </c>
    </row>
    <row r="24" spans="2:5" x14ac:dyDescent="0.3">
      <c r="B24" t="s">
        <v>817</v>
      </c>
    </row>
    <row r="26" spans="2:5" x14ac:dyDescent="0.3">
      <c r="B26" t="s">
        <v>778</v>
      </c>
    </row>
    <row r="27" spans="2:5" x14ac:dyDescent="0.3">
      <c r="B27" t="s">
        <v>781</v>
      </c>
    </row>
    <row r="29" spans="2:5" x14ac:dyDescent="0.3">
      <c r="B29" t="s">
        <v>818</v>
      </c>
    </row>
    <row r="30" spans="2:5" x14ac:dyDescent="0.3">
      <c r="B30" t="s">
        <v>819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A012C-211D-4AAF-A331-D1C95CE56B09}">
  <dimension ref="A2:Z721"/>
  <sheetViews>
    <sheetView showGridLines="0" topLeftCell="A610" zoomScale="70" zoomScaleNormal="70" workbookViewId="0">
      <selection activeCell="A655" sqref="A655"/>
    </sheetView>
  </sheetViews>
  <sheetFormatPr baseColWidth="10" defaultColWidth="11.44140625" defaultRowHeight="13.8" outlineLevelRow="1" x14ac:dyDescent="0.25"/>
  <cols>
    <col min="1" max="1" width="78.77734375" style="264" customWidth="1"/>
    <col min="2" max="2" width="31.21875" style="264" customWidth="1"/>
    <col min="3" max="3" width="51.21875" style="264" customWidth="1"/>
    <col min="4" max="4" width="26.77734375" style="264" customWidth="1"/>
    <col min="5" max="5" width="32.77734375" style="264" customWidth="1"/>
    <col min="6" max="6" width="35.44140625" style="264" customWidth="1"/>
    <col min="7" max="7" width="41" style="264" customWidth="1"/>
    <col min="8" max="8" width="27.77734375" style="264" bestFit="1" customWidth="1"/>
    <col min="9" max="9" width="20.77734375" style="264" bestFit="1" customWidth="1"/>
    <col min="10" max="10" width="34.21875" style="264" customWidth="1"/>
    <col min="11" max="11" width="30.21875" style="264" bestFit="1" customWidth="1"/>
    <col min="12" max="16384" width="11.44140625" style="264"/>
  </cols>
  <sheetData>
    <row r="2" spans="1:8" ht="14.55" customHeight="1" x14ac:dyDescent="0.25">
      <c r="B2" s="1421" t="s">
        <v>835</v>
      </c>
      <c r="C2" s="1422"/>
      <c r="D2" s="1422"/>
      <c r="E2" s="1422"/>
      <c r="F2" s="1422"/>
      <c r="G2" s="1422"/>
      <c r="H2" s="1423"/>
    </row>
    <row r="3" spans="1:8" ht="14.55" customHeight="1" x14ac:dyDescent="0.25">
      <c r="B3" s="1424"/>
      <c r="C3" s="1425"/>
      <c r="D3" s="1425"/>
      <c r="E3" s="1425"/>
      <c r="F3" s="1425"/>
      <c r="G3" s="1425"/>
      <c r="H3" s="1426"/>
    </row>
    <row r="4" spans="1:8" ht="14.55" customHeight="1" x14ac:dyDescent="0.25">
      <c r="B4" s="1424"/>
      <c r="C4" s="1425"/>
      <c r="D4" s="1425"/>
      <c r="E4" s="1425"/>
      <c r="F4" s="1425"/>
      <c r="G4" s="1425"/>
      <c r="H4" s="1426"/>
    </row>
    <row r="5" spans="1:8" ht="14.55" customHeight="1" x14ac:dyDescent="0.25">
      <c r="B5" s="1424"/>
      <c r="C5" s="1425"/>
      <c r="D5" s="1425"/>
      <c r="E5" s="1425"/>
      <c r="F5" s="1425"/>
      <c r="G5" s="1425"/>
      <c r="H5" s="1426"/>
    </row>
    <row r="6" spans="1:8" ht="14.55" customHeight="1" x14ac:dyDescent="0.25">
      <c r="B6" s="1427"/>
      <c r="C6" s="1428"/>
      <c r="D6" s="1428"/>
      <c r="E6" s="1428"/>
      <c r="F6" s="1428"/>
      <c r="G6" s="1428"/>
      <c r="H6" s="1429"/>
    </row>
    <row r="7" spans="1:8" ht="14.55" customHeight="1" x14ac:dyDescent="0.25">
      <c r="B7" s="482"/>
      <c r="C7" s="482"/>
      <c r="D7" s="482"/>
      <c r="E7" s="482"/>
      <c r="F7" s="482"/>
      <c r="G7" s="482"/>
      <c r="H7" s="482"/>
    </row>
    <row r="8" spans="1:8" ht="21" x14ac:dyDescent="0.4">
      <c r="A8" s="1139" t="s">
        <v>120</v>
      </c>
    </row>
    <row r="9" spans="1:8" ht="14.55" customHeight="1" x14ac:dyDescent="0.25">
      <c r="B9" s="482"/>
      <c r="C9" s="482"/>
      <c r="D9" s="482"/>
      <c r="E9" s="482"/>
      <c r="F9" s="482"/>
      <c r="G9" s="482"/>
      <c r="H9" s="482"/>
    </row>
    <row r="10" spans="1:8" ht="30" x14ac:dyDescent="0.4">
      <c r="A10" s="1298" t="s">
        <v>822</v>
      </c>
      <c r="B10" s="482"/>
      <c r="C10" s="482"/>
      <c r="D10" s="482"/>
      <c r="E10" s="482"/>
      <c r="F10" s="482"/>
      <c r="G10" s="482"/>
      <c r="H10" s="482"/>
    </row>
    <row r="11" spans="1:8" s="628" customFormat="1" ht="25.35" customHeight="1" thickBot="1" x14ac:dyDescent="0.35">
      <c r="A11" s="613" t="s">
        <v>121</v>
      </c>
      <c r="B11" s="627"/>
      <c r="C11" s="627"/>
      <c r="D11" s="627"/>
      <c r="E11" s="627"/>
      <c r="F11" s="627"/>
      <c r="G11" s="627"/>
      <c r="H11" s="627"/>
    </row>
    <row r="12" spans="1:8" ht="18" customHeight="1" x14ac:dyDescent="0.3">
      <c r="A12" s="1099" t="s">
        <v>122</v>
      </c>
      <c r="B12" s="1100">
        <f>B71</f>
        <v>0</v>
      </c>
      <c r="C12" s="1101"/>
      <c r="G12" s="344" t="s">
        <v>123</v>
      </c>
    </row>
    <row r="13" spans="1:8" ht="18" customHeight="1" x14ac:dyDescent="0.3">
      <c r="A13" s="1099" t="s">
        <v>124</v>
      </c>
      <c r="B13" s="1100">
        <f>B72</f>
        <v>0</v>
      </c>
      <c r="C13" s="1102"/>
      <c r="G13" s="344" t="s">
        <v>485</v>
      </c>
    </row>
    <row r="14" spans="1:8" ht="18" customHeight="1" x14ac:dyDescent="0.3">
      <c r="A14" s="1099" t="s">
        <v>125</v>
      </c>
      <c r="B14" s="1103"/>
      <c r="C14" s="1102"/>
    </row>
    <row r="15" spans="1:8" ht="18" customHeight="1" x14ac:dyDescent="0.3">
      <c r="A15" s="1099" t="s">
        <v>837</v>
      </c>
      <c r="B15" s="1103"/>
      <c r="C15" s="1104" t="s">
        <v>836</v>
      </c>
    </row>
    <row r="16" spans="1:8" ht="18" customHeight="1" x14ac:dyDescent="0.3">
      <c r="A16" s="1099" t="s">
        <v>126</v>
      </c>
      <c r="B16" s="1100">
        <f>B74</f>
        <v>0</v>
      </c>
      <c r="C16" s="1102"/>
    </row>
    <row r="17" spans="1:5" ht="18" customHeight="1" x14ac:dyDescent="0.3">
      <c r="A17" s="1099" t="s">
        <v>127</v>
      </c>
      <c r="B17" s="1105">
        <f>B92</f>
        <v>0</v>
      </c>
      <c r="C17" s="1102"/>
    </row>
    <row r="18" spans="1:5" ht="18" customHeight="1" x14ac:dyDescent="0.3">
      <c r="A18" s="1099" t="s">
        <v>128</v>
      </c>
      <c r="B18" s="1106">
        <f>B103</f>
        <v>0</v>
      </c>
      <c r="C18" s="1101"/>
    </row>
    <row r="19" spans="1:5" ht="18" customHeight="1" thickBot="1" x14ac:dyDescent="0.35">
      <c r="A19" s="1099" t="s">
        <v>129</v>
      </c>
      <c r="B19" s="1106">
        <f>B104</f>
        <v>0</v>
      </c>
      <c r="C19" s="1102"/>
      <c r="D19" s="536"/>
      <c r="E19" s="630"/>
    </row>
    <row r="20" spans="1:5" ht="18" customHeight="1" thickTop="1" thickBot="1" x14ac:dyDescent="0.35">
      <c r="A20" s="1107" t="s">
        <v>130</v>
      </c>
      <c r="B20" s="1108">
        <f>B19+B18</f>
        <v>0</v>
      </c>
      <c r="C20" s="1102"/>
      <c r="D20" s="536"/>
      <c r="E20" s="630"/>
    </row>
    <row r="21" spans="1:5" ht="18" customHeight="1" thickTop="1" thickBot="1" x14ac:dyDescent="0.35">
      <c r="A21" s="1099" t="s">
        <v>131</v>
      </c>
      <c r="B21" s="1106">
        <f>B106</f>
        <v>0</v>
      </c>
      <c r="C21" s="1104" t="s">
        <v>132</v>
      </c>
      <c r="D21" s="536"/>
      <c r="E21" s="630"/>
    </row>
    <row r="22" spans="1:5" ht="18" customHeight="1" thickTop="1" thickBot="1" x14ac:dyDescent="0.35">
      <c r="A22" s="1107" t="s">
        <v>133</v>
      </c>
      <c r="B22" s="1108">
        <f>B21+B20</f>
        <v>0</v>
      </c>
      <c r="C22" s="1101"/>
    </row>
    <row r="23" spans="1:5" ht="18" customHeight="1" thickTop="1" x14ac:dyDescent="0.3">
      <c r="A23" s="1109" t="s">
        <v>134</v>
      </c>
      <c r="B23" s="1110">
        <f>C180</f>
        <v>0</v>
      </c>
      <c r="C23" s="1111" t="e">
        <f>D180</f>
        <v>#DIV/0!</v>
      </c>
      <c r="D23" s="1097"/>
      <c r="E23" s="1098"/>
    </row>
    <row r="24" spans="1:5" ht="18" customHeight="1" x14ac:dyDescent="0.3">
      <c r="A24" s="1099" t="s">
        <v>135</v>
      </c>
      <c r="B24" s="1112" t="str">
        <f>'FICHE 2-Critères d''éligibilité'!K29</f>
        <v>Divertissement</v>
      </c>
      <c r="C24" s="1102"/>
      <c r="D24" s="536"/>
      <c r="E24" s="630"/>
    </row>
    <row r="25" spans="1:5" ht="18" customHeight="1" x14ac:dyDescent="0.3">
      <c r="A25" s="1099" t="s">
        <v>136</v>
      </c>
      <c r="B25" s="1112">
        <f>'FICHE 4- Fiche technique'!T19</f>
        <v>0</v>
      </c>
      <c r="C25" s="1102"/>
      <c r="D25" s="536"/>
      <c r="E25" s="630"/>
    </row>
    <row r="26" spans="1:5" ht="18" customHeight="1" x14ac:dyDescent="0.3">
      <c r="A26" s="1099" t="s">
        <v>137</v>
      </c>
      <c r="B26" s="1100">
        <f>'FICHE 4- Fiche technique'!T29</f>
        <v>0</v>
      </c>
      <c r="C26" s="1102"/>
    </row>
    <row r="27" spans="1:5" ht="18" customHeight="1" x14ac:dyDescent="0.3">
      <c r="A27" s="1099" t="s">
        <v>138</v>
      </c>
      <c r="B27" s="1100">
        <f>'FICHE 4- Fiche technique'!T31</f>
        <v>0</v>
      </c>
      <c r="C27" s="1102"/>
    </row>
    <row r="28" spans="1:5" ht="18" customHeight="1" x14ac:dyDescent="0.3">
      <c r="A28" s="1099" t="s">
        <v>139</v>
      </c>
      <c r="B28" s="1100">
        <f>'FICHE 4- Fiche technique'!T21</f>
        <v>0</v>
      </c>
      <c r="C28" s="1102"/>
    </row>
    <row r="29" spans="1:5" ht="18" customHeight="1" x14ac:dyDescent="0.3">
      <c r="A29" s="1099" t="s">
        <v>140</v>
      </c>
      <c r="B29" s="1100"/>
      <c r="C29" s="1101"/>
    </row>
    <row r="30" spans="1:5" ht="18" customHeight="1" x14ac:dyDescent="0.3">
      <c r="A30" s="1434"/>
      <c r="B30" s="1434"/>
      <c r="C30" s="1104" t="s">
        <v>141</v>
      </c>
    </row>
    <row r="31" spans="1:5" ht="18" customHeight="1" x14ac:dyDescent="0.3">
      <c r="A31" s="1099" t="s">
        <v>142</v>
      </c>
      <c r="B31" s="1103"/>
      <c r="C31" s="1113"/>
    </row>
    <row r="32" spans="1:5" ht="18" customHeight="1" x14ac:dyDescent="0.3">
      <c r="A32" s="1099" t="s">
        <v>143</v>
      </c>
      <c r="B32" s="1103"/>
      <c r="C32" s="1113"/>
    </row>
    <row r="33" spans="1:8" ht="18" customHeight="1" x14ac:dyDescent="0.3">
      <c r="A33" s="1099" t="s">
        <v>144</v>
      </c>
      <c r="B33" s="1114">
        <f>'FICHE 2-Critères d''éligibilité'!K31</f>
        <v>0</v>
      </c>
      <c r="C33" s="1102"/>
    </row>
    <row r="34" spans="1:8" ht="18" customHeight="1" x14ac:dyDescent="0.25">
      <c r="A34" s="1115" t="s">
        <v>145</v>
      </c>
      <c r="B34" s="1114">
        <f>G452</f>
        <v>0</v>
      </c>
      <c r="C34" s="1116" t="s">
        <v>146</v>
      </c>
    </row>
    <row r="35" spans="1:8" ht="18" customHeight="1" thickBot="1" x14ac:dyDescent="0.3">
      <c r="A35" s="1115" t="s">
        <v>147</v>
      </c>
      <c r="B35" s="1117" t="e">
        <f>B34/B33</f>
        <v>#DIV/0!</v>
      </c>
      <c r="C35" s="1116" t="s">
        <v>148</v>
      </c>
    </row>
    <row r="36" spans="1:8" ht="18" customHeight="1" thickTop="1" x14ac:dyDescent="0.3">
      <c r="A36" s="1118" t="s">
        <v>149</v>
      </c>
      <c r="B36" s="1119">
        <f>B539</f>
        <v>50000</v>
      </c>
      <c r="C36" s="1102"/>
    </row>
    <row r="37" spans="1:8" ht="18" customHeight="1" x14ac:dyDescent="0.25">
      <c r="A37" s="1099" t="s">
        <v>150</v>
      </c>
      <c r="B37" s="1114"/>
      <c r="C37" s="1120" t="s">
        <v>151</v>
      </c>
    </row>
    <row r="38" spans="1:8" ht="18" customHeight="1" x14ac:dyDescent="0.25">
      <c r="A38" s="1099" t="s">
        <v>152</v>
      </c>
      <c r="B38" s="1114" t="e">
        <f>E482</f>
        <v>#DIV/0!</v>
      </c>
      <c r="C38" s="1116" t="s">
        <v>153</v>
      </c>
    </row>
    <row r="39" spans="1:8" ht="18" customHeight="1" x14ac:dyDescent="0.3">
      <c r="A39" s="1099" t="s">
        <v>154</v>
      </c>
      <c r="B39" s="1117" t="e">
        <f>B38/B36</f>
        <v>#DIV/0!</v>
      </c>
      <c r="C39" s="1104" t="s">
        <v>155</v>
      </c>
    </row>
    <row r="40" spans="1:8" ht="18" customHeight="1" x14ac:dyDescent="0.3">
      <c r="A40" s="1099" t="s">
        <v>156</v>
      </c>
      <c r="B40" s="1199">
        <f>B524</f>
        <v>0</v>
      </c>
      <c r="C40" s="1104" t="s">
        <v>157</v>
      </c>
    </row>
    <row r="41" spans="1:8" ht="18" customHeight="1" x14ac:dyDescent="0.3">
      <c r="A41" s="1099" t="s">
        <v>158</v>
      </c>
      <c r="B41" s="1121">
        <f>B40/B36</f>
        <v>0</v>
      </c>
      <c r="C41" s="1102"/>
    </row>
    <row r="42" spans="1:8" ht="18" customHeight="1" x14ac:dyDescent="0.3">
      <c r="A42" s="1099" t="s">
        <v>159</v>
      </c>
      <c r="B42" s="1122" t="e">
        <f>B36/B22</f>
        <v>#DIV/0!</v>
      </c>
      <c r="C42" s="1102"/>
    </row>
    <row r="43" spans="1:8" ht="18" customHeight="1" x14ac:dyDescent="0.3">
      <c r="A43" s="1099" t="s">
        <v>160</v>
      </c>
      <c r="B43" s="1122" t="e">
        <f>B36/(B18+B21)</f>
        <v>#DIV/0!</v>
      </c>
      <c r="C43" s="1104" t="s">
        <v>161</v>
      </c>
    </row>
    <row r="44" spans="1:8" ht="14.55" customHeight="1" x14ac:dyDescent="0.3">
      <c r="A44" s="1101"/>
      <c r="B44" s="1123"/>
      <c r="C44" s="1123"/>
      <c r="D44" s="482"/>
      <c r="E44" s="482"/>
      <c r="F44" s="482"/>
      <c r="G44" s="482"/>
      <c r="H44" s="482"/>
    </row>
    <row r="45" spans="1:8" ht="14.55" customHeight="1" thickBot="1" x14ac:dyDescent="0.35">
      <c r="A45" s="1101"/>
      <c r="B45" s="1123"/>
      <c r="C45" s="1123"/>
      <c r="D45" s="301"/>
      <c r="E45" s="482"/>
      <c r="F45" s="482"/>
      <c r="G45" s="482"/>
      <c r="H45" s="482"/>
    </row>
    <row r="46" spans="1:8" ht="14.55" customHeight="1" thickBot="1" x14ac:dyDescent="0.35">
      <c r="A46" s="1124" t="s">
        <v>162</v>
      </c>
      <c r="B46" s="1125"/>
      <c r="C46" s="1126" t="s">
        <v>163</v>
      </c>
      <c r="D46" s="301"/>
      <c r="E46" s="482"/>
      <c r="F46" s="482"/>
      <c r="G46" s="482"/>
      <c r="H46" s="482"/>
    </row>
    <row r="47" spans="1:8" ht="14.55" hidden="1" customHeight="1" x14ac:dyDescent="0.25">
      <c r="A47" s="264" t="s">
        <v>164</v>
      </c>
      <c r="B47" s="1046" t="e">
        <f>C542</f>
        <v>#DIV/0!</v>
      </c>
      <c r="C47" s="482"/>
      <c r="D47" s="301" t="s">
        <v>165</v>
      </c>
      <c r="E47" s="482"/>
      <c r="F47" s="482"/>
      <c r="G47" s="482"/>
      <c r="H47" s="482"/>
    </row>
    <row r="48" spans="1:8" ht="14.55" hidden="1" customHeight="1" x14ac:dyDescent="0.25">
      <c r="A48" s="264" t="s">
        <v>166</v>
      </c>
      <c r="B48" s="1046">
        <f>C545</f>
        <v>0</v>
      </c>
      <c r="C48" s="482"/>
      <c r="D48" s="301" t="s">
        <v>167</v>
      </c>
      <c r="E48" s="482"/>
      <c r="F48" s="482"/>
      <c r="G48" s="482"/>
      <c r="H48" s="482"/>
    </row>
    <row r="49" spans="1:8" ht="14.55" hidden="1" customHeight="1" x14ac:dyDescent="0.25">
      <c r="A49" s="264" t="s">
        <v>168</v>
      </c>
      <c r="B49" s="1046" t="e">
        <f>D180</f>
        <v>#DIV/0!</v>
      </c>
      <c r="C49" s="482"/>
      <c r="D49" s="301" t="s">
        <v>169</v>
      </c>
      <c r="E49" s="482"/>
      <c r="F49" s="482"/>
      <c r="G49" s="482"/>
      <c r="H49" s="482"/>
    </row>
    <row r="50" spans="1:8" ht="14.55" hidden="1" customHeight="1" x14ac:dyDescent="0.25">
      <c r="A50" s="264" t="s">
        <v>170</v>
      </c>
      <c r="B50" s="1046" t="e">
        <f>D181</f>
        <v>#DIV/0!</v>
      </c>
      <c r="C50" s="482"/>
      <c r="D50" s="301" t="s">
        <v>171</v>
      </c>
      <c r="E50" s="482"/>
      <c r="F50" s="482"/>
      <c r="G50" s="482"/>
      <c r="H50" s="482"/>
    </row>
    <row r="51" spans="1:8" ht="14.55" hidden="1" customHeight="1" x14ac:dyDescent="0.25">
      <c r="A51" s="264" t="s">
        <v>172</v>
      </c>
      <c r="B51" s="1046" t="e">
        <f>D182</f>
        <v>#DIV/0!</v>
      </c>
      <c r="C51" s="482"/>
      <c r="D51" s="482"/>
      <c r="E51" s="482"/>
      <c r="F51" s="482"/>
      <c r="G51" s="482"/>
      <c r="H51" s="482"/>
    </row>
    <row r="52" spans="1:8" ht="14.55" hidden="1" customHeight="1" x14ac:dyDescent="0.25">
      <c r="A52" s="264" t="s">
        <v>173</v>
      </c>
      <c r="B52" s="1046"/>
      <c r="C52" s="482"/>
      <c r="D52" s="482"/>
      <c r="E52" s="482"/>
      <c r="F52" s="482"/>
      <c r="G52" s="482"/>
      <c r="H52" s="482"/>
    </row>
    <row r="53" spans="1:8" ht="14.55" hidden="1" customHeight="1" x14ac:dyDescent="0.25">
      <c r="A53" s="264" t="s">
        <v>174</v>
      </c>
      <c r="B53" s="1046" t="e">
        <f>B196</f>
        <v>#DIV/0!</v>
      </c>
      <c r="C53" s="482"/>
      <c r="D53" s="482"/>
      <c r="E53" s="482"/>
      <c r="F53" s="482"/>
      <c r="G53" s="482"/>
      <c r="H53" s="482"/>
    </row>
    <row r="54" spans="1:8" ht="14.55" hidden="1" customHeight="1" x14ac:dyDescent="0.25">
      <c r="A54" s="264" t="s">
        <v>175</v>
      </c>
      <c r="B54" s="1046"/>
      <c r="C54" s="482"/>
      <c r="D54" s="482"/>
      <c r="E54" s="482"/>
      <c r="F54" s="482"/>
      <c r="G54" s="482"/>
      <c r="H54" s="482"/>
    </row>
    <row r="55" spans="1:8" ht="14.55" customHeight="1" x14ac:dyDescent="0.25">
      <c r="B55" s="482"/>
      <c r="C55" s="482"/>
      <c r="D55" s="482"/>
      <c r="E55" s="482"/>
      <c r="F55" s="482"/>
      <c r="G55" s="482"/>
      <c r="H55" s="482"/>
    </row>
    <row r="56" spans="1:8" ht="20.100000000000001" customHeight="1" x14ac:dyDescent="0.3">
      <c r="A56" s="270" t="s">
        <v>176</v>
      </c>
      <c r="C56" s="482"/>
      <c r="D56" s="482"/>
      <c r="E56" s="482"/>
      <c r="F56" s="482"/>
      <c r="G56" s="482"/>
      <c r="H56" s="482"/>
    </row>
    <row r="57" spans="1:8" ht="30" customHeight="1" x14ac:dyDescent="0.25">
      <c r="A57" s="587">
        <f>A145</f>
        <v>0</v>
      </c>
      <c r="B57" s="426"/>
      <c r="C57" s="586"/>
      <c r="D57" s="586"/>
      <c r="E57" s="586"/>
      <c r="F57" s="586"/>
      <c r="G57" s="586"/>
      <c r="H57" s="482"/>
    </row>
    <row r="58" spans="1:8" ht="20.100000000000001" customHeight="1" x14ac:dyDescent="0.25">
      <c r="A58" s="588" t="s">
        <v>177</v>
      </c>
      <c r="B58" s="482"/>
      <c r="C58" s="482"/>
      <c r="D58" s="482"/>
      <c r="E58" s="482"/>
      <c r="F58" s="482"/>
      <c r="G58" s="482"/>
      <c r="H58" s="482"/>
    </row>
    <row r="59" spans="1:8" ht="30" customHeight="1" x14ac:dyDescent="0.25">
      <c r="A59" s="427">
        <f>A187</f>
        <v>0</v>
      </c>
      <c r="B59" s="586"/>
      <c r="C59" s="586"/>
      <c r="D59" s="586"/>
      <c r="E59" s="586"/>
      <c r="F59" s="586"/>
      <c r="G59" s="586"/>
      <c r="H59" s="482"/>
    </row>
    <row r="60" spans="1:8" ht="20.100000000000001" customHeight="1" x14ac:dyDescent="0.3">
      <c r="A60" s="270" t="s">
        <v>178</v>
      </c>
      <c r="B60" s="482"/>
      <c r="C60" s="482"/>
      <c r="D60" s="482"/>
      <c r="E60" s="482"/>
      <c r="F60" s="482"/>
      <c r="G60" s="482"/>
      <c r="H60" s="482"/>
    </row>
    <row r="61" spans="1:8" ht="30" customHeight="1" x14ac:dyDescent="0.25">
      <c r="A61" s="285">
        <f>A548</f>
        <v>0</v>
      </c>
      <c r="B61" s="586"/>
      <c r="C61" s="586"/>
      <c r="D61" s="586"/>
      <c r="E61" s="586"/>
      <c r="F61" s="586"/>
      <c r="G61" s="586"/>
      <c r="H61" s="482"/>
    </row>
    <row r="62" spans="1:8" ht="20.100000000000001" customHeight="1" x14ac:dyDescent="0.3">
      <c r="A62" s="270" t="s">
        <v>179</v>
      </c>
      <c r="B62" s="482"/>
      <c r="C62" s="482"/>
      <c r="D62" s="482"/>
      <c r="E62" s="482"/>
      <c r="F62" s="482"/>
      <c r="G62" s="482"/>
      <c r="H62" s="482"/>
    </row>
    <row r="63" spans="1:8" ht="30" customHeight="1" x14ac:dyDescent="0.25">
      <c r="A63" s="285">
        <f>A721</f>
        <v>0</v>
      </c>
      <c r="B63" s="586"/>
      <c r="C63" s="586"/>
      <c r="D63" s="586"/>
      <c r="E63" s="586"/>
      <c r="F63" s="586"/>
      <c r="G63" s="586"/>
      <c r="H63" s="482"/>
    </row>
    <row r="64" spans="1:8" s="270" customFormat="1" ht="30" customHeight="1" x14ac:dyDescent="0.3">
      <c r="A64" s="1129" t="s">
        <v>180</v>
      </c>
      <c r="B64" s="1130"/>
      <c r="C64" s="1130"/>
      <c r="D64" s="1130"/>
      <c r="E64" s="1130"/>
      <c r="F64" s="1130"/>
      <c r="G64" s="1130"/>
      <c r="H64" s="1130"/>
    </row>
    <row r="65" spans="1:26" ht="30" customHeight="1" x14ac:dyDescent="0.25">
      <c r="A65" s="1127"/>
      <c r="B65" s="1128"/>
      <c r="C65" s="1128"/>
      <c r="D65" s="1128"/>
      <c r="E65" s="1128"/>
      <c r="F65" s="1128"/>
      <c r="G65" s="1128"/>
      <c r="H65" s="482"/>
    </row>
    <row r="67" spans="1:26" s="628" customFormat="1" ht="25.35" hidden="1" customHeight="1" thickBot="1" x14ac:dyDescent="0.35">
      <c r="A67" s="613" t="s">
        <v>181</v>
      </c>
      <c r="B67" s="627"/>
      <c r="C67" s="627"/>
      <c r="D67" s="627"/>
      <c r="E67" s="627"/>
      <c r="F67" s="627"/>
      <c r="G67" s="627"/>
      <c r="H67" s="627"/>
    </row>
    <row r="68" spans="1:26" hidden="1" x14ac:dyDescent="0.25"/>
    <row r="69" spans="1:26" ht="14.4" hidden="1" x14ac:dyDescent="0.3">
      <c r="A69" s="270" t="s">
        <v>182</v>
      </c>
      <c r="G69" s="491" t="s">
        <v>183</v>
      </c>
      <c r="H69" s="270" t="s">
        <v>184</v>
      </c>
    </row>
    <row r="70" spans="1:26" ht="20.100000000000001" hidden="1" customHeight="1" x14ac:dyDescent="0.25">
      <c r="F70" s="591" t="s">
        <v>185</v>
      </c>
      <c r="G70" s="592">
        <f>'FICHE 4- Fiche technique'!K11</f>
        <v>0</v>
      </c>
    </row>
    <row r="71" spans="1:26" ht="20.100000000000001" hidden="1" customHeight="1" x14ac:dyDescent="0.25">
      <c r="A71" s="595" t="s">
        <v>186</v>
      </c>
      <c r="B71" s="274">
        <f>+'FICHE 1 - Fiche d''identité'!E7</f>
        <v>0</v>
      </c>
      <c r="F71" s="591" t="s">
        <v>187</v>
      </c>
      <c r="G71" s="592" t="str">
        <f>'FICHE 2-Critères d''éligibilité'!K29</f>
        <v>Divertissement</v>
      </c>
    </row>
    <row r="72" spans="1:26" ht="20.100000000000001" hidden="1" customHeight="1" x14ac:dyDescent="0.3">
      <c r="A72" s="597" t="s">
        <v>188</v>
      </c>
      <c r="B72" s="598">
        <f>+'FICHE 1 - Fiche d''identité'!D13</f>
        <v>0</v>
      </c>
      <c r="F72" s="591" t="s">
        <v>189</v>
      </c>
      <c r="G72" s="1134"/>
      <c r="H72" s="270" t="s">
        <v>190</v>
      </c>
    </row>
    <row r="73" spans="1:26" ht="20.100000000000001" hidden="1" customHeight="1" x14ac:dyDescent="0.3">
      <c r="A73" s="597" t="s">
        <v>191</v>
      </c>
      <c r="B73" s="1132"/>
      <c r="C73" s="270" t="s">
        <v>192</v>
      </c>
      <c r="F73" s="591" t="s">
        <v>193</v>
      </c>
      <c r="G73" s="592">
        <f>'FICHE 4- Fiche technique'!T19</f>
        <v>0</v>
      </c>
    </row>
    <row r="74" spans="1:26" ht="20.100000000000001" hidden="1" customHeight="1" x14ac:dyDescent="0.25">
      <c r="A74" s="597" t="s">
        <v>194</v>
      </c>
      <c r="B74" s="598">
        <f>'FICHE 2-Critères d''éligibilité'!L13</f>
        <v>0</v>
      </c>
      <c r="F74" s="591" t="s">
        <v>195</v>
      </c>
      <c r="G74" s="592">
        <f>'FICHE 4- Fiche technique'!T21</f>
        <v>0</v>
      </c>
    </row>
    <row r="75" spans="1:26" ht="20.100000000000001" hidden="1" customHeight="1" x14ac:dyDescent="0.25">
      <c r="A75" s="597" t="s">
        <v>196</v>
      </c>
      <c r="B75" s="598">
        <f>'FICHE 2-Critères d''éligibilité'!L15</f>
        <v>0</v>
      </c>
      <c r="F75" s="591" t="s">
        <v>197</v>
      </c>
      <c r="G75" s="592">
        <f>'FICHE 4- Fiche technique'!T25</f>
        <v>0</v>
      </c>
    </row>
    <row r="76" spans="1:26" ht="20.100000000000001" hidden="1" customHeight="1" x14ac:dyDescent="0.25">
      <c r="A76" s="597" t="s">
        <v>198</v>
      </c>
      <c r="B76" s="598">
        <f>'FICHE 2-Critères d''éligibilité'!N17</f>
        <v>0</v>
      </c>
      <c r="F76" s="591" t="s">
        <v>199</v>
      </c>
      <c r="G76" s="592">
        <f>'FICHE 4- Fiche technique'!T27</f>
        <v>0</v>
      </c>
    </row>
    <row r="77" spans="1:26" ht="20.100000000000001" hidden="1" customHeight="1" x14ac:dyDescent="0.25">
      <c r="A77" s="597" t="s">
        <v>200</v>
      </c>
      <c r="B77" s="599">
        <f>B539</f>
        <v>50000</v>
      </c>
      <c r="F77" s="591" t="s">
        <v>201</v>
      </c>
      <c r="G77" s="592">
        <f>'FICHE 4- Fiche technique'!T29</f>
        <v>0</v>
      </c>
    </row>
    <row r="78" spans="1:26" ht="20.100000000000001" hidden="1" customHeight="1" x14ac:dyDescent="0.25">
      <c r="A78" s="609"/>
      <c r="B78" s="610"/>
      <c r="E78" s="379"/>
      <c r="F78" s="591" t="s">
        <v>202</v>
      </c>
      <c r="G78" s="592">
        <f>'FICHE 4- Fiche technique'!T33</f>
        <v>0</v>
      </c>
    </row>
    <row r="79" spans="1:26" ht="20.100000000000001" hidden="1" customHeight="1" x14ac:dyDescent="0.25">
      <c r="B79" s="600" t="s">
        <v>203</v>
      </c>
      <c r="E79" s="379"/>
      <c r="F79" s="591" t="s">
        <v>204</v>
      </c>
      <c r="G79" s="593">
        <f>'FICHE 4- Fiche technique'!T35</f>
        <v>0</v>
      </c>
    </row>
    <row r="80" spans="1:26" ht="28.35" hidden="1" customHeight="1" x14ac:dyDescent="0.3">
      <c r="A80" s="596" t="s">
        <v>205</v>
      </c>
      <c r="B80" s="629" t="e">
        <f>B81+B82+B83+B84+B85</f>
        <v>#DIV/0!</v>
      </c>
      <c r="C80" s="270" t="s">
        <v>206</v>
      </c>
      <c r="D80" s="611"/>
      <c r="E80" s="612"/>
      <c r="F80" s="591" t="s">
        <v>207</v>
      </c>
      <c r="G80" s="593">
        <f>'FICHE 4- Fiche technique'!T37</f>
        <v>0</v>
      </c>
      <c r="Z80" s="264" t="s">
        <v>123</v>
      </c>
    </row>
    <row r="81" spans="1:26" ht="20.100000000000001" hidden="1" customHeight="1" x14ac:dyDescent="0.3">
      <c r="A81" s="597" t="s">
        <v>208</v>
      </c>
      <c r="B81" s="601">
        <f>E466</f>
        <v>0</v>
      </c>
      <c r="C81" s="270" t="s">
        <v>209</v>
      </c>
      <c r="F81" s="591" t="s">
        <v>210</v>
      </c>
      <c r="G81" s="593">
        <f>'FICHE 4- Fiche technique'!T41</f>
        <v>0</v>
      </c>
    </row>
    <row r="82" spans="1:26" ht="20.100000000000001" hidden="1" customHeight="1" x14ac:dyDescent="0.3">
      <c r="A82" s="597" t="s">
        <v>211</v>
      </c>
      <c r="B82" s="601">
        <f>E478</f>
        <v>0</v>
      </c>
      <c r="C82" s="270" t="s">
        <v>209</v>
      </c>
      <c r="F82" s="594" t="s">
        <v>212</v>
      </c>
      <c r="G82" s="1133" t="s">
        <v>213</v>
      </c>
    </row>
    <row r="83" spans="1:26" ht="20.100000000000001" hidden="1" customHeight="1" x14ac:dyDescent="0.3">
      <c r="A83" s="597" t="s">
        <v>214</v>
      </c>
      <c r="B83" s="601">
        <f>E479</f>
        <v>0</v>
      </c>
      <c r="C83" s="270" t="s">
        <v>209</v>
      </c>
      <c r="F83" s="605"/>
      <c r="G83" s="1133" t="s">
        <v>213</v>
      </c>
      <c r="Z83" s="264" t="s">
        <v>215</v>
      </c>
    </row>
    <row r="84" spans="1:26" ht="20.100000000000001" hidden="1" customHeight="1" x14ac:dyDescent="0.3">
      <c r="A84" s="597" t="s">
        <v>216</v>
      </c>
      <c r="B84" s="602" t="e">
        <f>E470</f>
        <v>#DIV/0!</v>
      </c>
      <c r="C84" s="270" t="s">
        <v>217</v>
      </c>
      <c r="F84" s="605"/>
      <c r="G84" s="1133" t="s">
        <v>213</v>
      </c>
      <c r="H84" s="270" t="s">
        <v>192</v>
      </c>
    </row>
    <row r="85" spans="1:26" ht="20.100000000000001" hidden="1" customHeight="1" x14ac:dyDescent="0.3">
      <c r="A85" s="597" t="s">
        <v>218</v>
      </c>
      <c r="B85" s="602" t="e">
        <f>E476</f>
        <v>#DIV/0!</v>
      </c>
      <c r="C85" s="270" t="s">
        <v>217</v>
      </c>
      <c r="F85" s="591" t="s">
        <v>219</v>
      </c>
      <c r="G85" s="593">
        <f>'FICHE 4- Fiche technique'!T43</f>
        <v>0</v>
      </c>
      <c r="H85" s="270"/>
    </row>
    <row r="86" spans="1:26" ht="20.100000000000001" hidden="1" customHeight="1" x14ac:dyDescent="0.3">
      <c r="F86" s="489"/>
      <c r="G86" s="489"/>
      <c r="H86" s="270"/>
    </row>
    <row r="87" spans="1:26" ht="20.100000000000001" hidden="1" customHeight="1" x14ac:dyDescent="0.3">
      <c r="B87" s="600" t="s">
        <v>220</v>
      </c>
      <c r="H87" s="270"/>
      <c r="Z87" s="264" t="s">
        <v>221</v>
      </c>
    </row>
    <row r="88" spans="1:26" ht="20.100000000000001" hidden="1" customHeight="1" x14ac:dyDescent="0.3">
      <c r="A88" s="595" t="s">
        <v>222</v>
      </c>
      <c r="B88" s="394">
        <f>'FICHE 2-Critères d''éligibilité'!K39</f>
        <v>0</v>
      </c>
      <c r="F88" s="606"/>
      <c r="H88" s="270"/>
    </row>
    <row r="89" spans="1:26" ht="20.100000000000001" hidden="1" customHeight="1" x14ac:dyDescent="0.25">
      <c r="A89" s="597" t="s">
        <v>223</v>
      </c>
      <c r="B89" s="604">
        <f>'FICHE 2-Critères d''éligibilité'!K39</f>
        <v>0</v>
      </c>
    </row>
    <row r="90" spans="1:26" ht="20.100000000000001" hidden="1" customHeight="1" x14ac:dyDescent="0.3">
      <c r="A90" s="597" t="s">
        <v>224</v>
      </c>
      <c r="B90" s="604">
        <f>'FICHE 2-Critères d''éligibilité'!K41</f>
        <v>0</v>
      </c>
      <c r="C90" s="270" t="s">
        <v>225</v>
      </c>
      <c r="F90" s="606"/>
      <c r="G90" s="608"/>
    </row>
    <row r="91" spans="1:26" ht="20.100000000000001" hidden="1" customHeight="1" x14ac:dyDescent="0.3">
      <c r="A91" s="597" t="s">
        <v>226</v>
      </c>
      <c r="B91" s="604">
        <f>'FICHE 2-Critères d''éligibilité'!K43</f>
        <v>0</v>
      </c>
      <c r="C91" s="270" t="s">
        <v>225</v>
      </c>
      <c r="F91" s="606"/>
      <c r="G91" s="608"/>
    </row>
    <row r="92" spans="1:26" ht="20.100000000000001" hidden="1" customHeight="1" x14ac:dyDescent="0.25">
      <c r="A92" s="597" t="s">
        <v>227</v>
      </c>
      <c r="B92" s="604">
        <f>'FICHE 2-Critères d''éligibilité'!K45</f>
        <v>0</v>
      </c>
      <c r="F92" s="606"/>
      <c r="G92" s="608"/>
    </row>
    <row r="93" spans="1:26" ht="20.100000000000001" hidden="1" customHeight="1" x14ac:dyDescent="0.25">
      <c r="F93" s="606"/>
      <c r="G93" s="608"/>
    </row>
    <row r="94" spans="1:26" ht="20.100000000000001" hidden="1" customHeight="1" x14ac:dyDescent="0.25">
      <c r="F94" s="606"/>
      <c r="G94" s="608"/>
    </row>
    <row r="95" spans="1:26" ht="20.100000000000001" hidden="1" customHeight="1" x14ac:dyDescent="0.25">
      <c r="B95" s="600" t="s">
        <v>228</v>
      </c>
      <c r="F95" s="606"/>
      <c r="G95" s="608"/>
    </row>
    <row r="96" spans="1:26" ht="20.100000000000001" hidden="1" customHeight="1" x14ac:dyDescent="0.3">
      <c r="A96" s="595" t="s">
        <v>229</v>
      </c>
      <c r="B96" s="494">
        <f>IF($B$74="Préproduction",$B$77*0.5,$B$77*0.3)</f>
        <v>15000</v>
      </c>
      <c r="C96" s="270" t="s">
        <v>230</v>
      </c>
      <c r="F96" s="606"/>
      <c r="G96" s="608"/>
    </row>
    <row r="97" spans="1:7" ht="20.100000000000001" hidden="1" customHeight="1" x14ac:dyDescent="0.25">
      <c r="A97" s="597" t="s">
        <v>231</v>
      </c>
      <c r="B97" s="603">
        <f>IF($B$74="Préproduction",$B$77*0.3,$B$77*0.3)</f>
        <v>15000</v>
      </c>
      <c r="F97" s="606"/>
      <c r="G97" s="608"/>
    </row>
    <row r="98" spans="1:7" ht="20.100000000000001" hidden="1" customHeight="1" x14ac:dyDescent="0.25">
      <c r="A98" s="597" t="s">
        <v>232</v>
      </c>
      <c r="B98" s="603">
        <f>IF($B$74="Préproduction",$B$77*0.2,$B$77*0.3)</f>
        <v>15000</v>
      </c>
      <c r="F98" s="606"/>
      <c r="G98" s="607"/>
    </row>
    <row r="99" spans="1:7" ht="20.100000000000001" hidden="1" customHeight="1" x14ac:dyDescent="0.25">
      <c r="A99" s="597" t="s">
        <v>233</v>
      </c>
      <c r="B99" s="603">
        <f>IF($B$74="Préproduction","0",$B$77*0.1)</f>
        <v>5000</v>
      </c>
    </row>
    <row r="100" spans="1:7" ht="20.100000000000001" hidden="1" customHeight="1" x14ac:dyDescent="0.25">
      <c r="A100" s="342" t="s">
        <v>234</v>
      </c>
      <c r="B100" s="264" t="str">
        <f>IF(B96+B97+B98+B99=B77,"OK",B96+B97+B98+B99-B77)</f>
        <v>OK</v>
      </c>
    </row>
    <row r="101" spans="1:7" ht="20.100000000000001" hidden="1" customHeight="1" x14ac:dyDescent="0.25"/>
    <row r="102" spans="1:7" ht="20.100000000000001" hidden="1" customHeight="1" x14ac:dyDescent="0.25">
      <c r="B102" s="600" t="s">
        <v>235</v>
      </c>
    </row>
    <row r="103" spans="1:7" ht="20.100000000000001" hidden="1" customHeight="1" x14ac:dyDescent="0.25">
      <c r="A103" s="595" t="s">
        <v>236</v>
      </c>
      <c r="B103" s="361">
        <f>'FICHE 2-Critères d''éligibilité'!K19</f>
        <v>0</v>
      </c>
    </row>
    <row r="104" spans="1:7" ht="20.100000000000001" hidden="1" customHeight="1" x14ac:dyDescent="0.25">
      <c r="A104" s="597" t="s">
        <v>237</v>
      </c>
      <c r="B104" s="599">
        <f>'FICHE 2-Critères d''éligibilité'!K21</f>
        <v>0</v>
      </c>
    </row>
    <row r="105" spans="1:7" ht="20.100000000000001" hidden="1" customHeight="1" x14ac:dyDescent="0.25">
      <c r="A105" s="874" t="s">
        <v>238</v>
      </c>
      <c r="B105" s="875">
        <f>B103+B104</f>
        <v>0</v>
      </c>
      <c r="D105" s="483"/>
    </row>
    <row r="106" spans="1:7" ht="20.100000000000001" hidden="1" customHeight="1" x14ac:dyDescent="0.25">
      <c r="A106" s="597" t="s">
        <v>239</v>
      </c>
      <c r="B106" s="599">
        <f>'FICHE 2-Critères d''éligibilité'!K25</f>
        <v>0</v>
      </c>
      <c r="D106" s="483"/>
    </row>
    <row r="107" spans="1:7" ht="20.100000000000001" hidden="1" customHeight="1" x14ac:dyDescent="0.25">
      <c r="A107" s="874" t="s">
        <v>240</v>
      </c>
      <c r="B107" s="875">
        <f>B105+B106</f>
        <v>0</v>
      </c>
      <c r="D107" s="483"/>
    </row>
    <row r="108" spans="1:7" ht="20.100000000000001" hidden="1" customHeight="1" x14ac:dyDescent="0.25">
      <c r="A108" s="874" t="s">
        <v>241</v>
      </c>
      <c r="B108" s="876" t="e">
        <f>B77/B107</f>
        <v>#DIV/0!</v>
      </c>
    </row>
    <row r="109" spans="1:7" ht="28.35" hidden="1" customHeight="1" x14ac:dyDescent="0.3">
      <c r="A109" s="877" t="s">
        <v>242</v>
      </c>
      <c r="B109" s="1131"/>
      <c r="C109" s="802"/>
    </row>
    <row r="110" spans="1:7" ht="20.100000000000001" hidden="1" customHeight="1" x14ac:dyDescent="0.25">
      <c r="A110" s="597" t="s">
        <v>243</v>
      </c>
      <c r="B110" s="599"/>
    </row>
    <row r="111" spans="1:7" ht="20.100000000000001" hidden="1" customHeight="1" x14ac:dyDescent="0.25"/>
    <row r="112" spans="1:7" ht="20.100000000000001" hidden="1" customHeight="1" x14ac:dyDescent="0.25">
      <c r="B112" s="600" t="s">
        <v>244</v>
      </c>
    </row>
    <row r="113" spans="1:8" ht="20.100000000000001" hidden="1" customHeight="1" x14ac:dyDescent="0.3">
      <c r="A113" s="595" t="s">
        <v>245</v>
      </c>
      <c r="B113" s="784">
        <f>C182</f>
        <v>0</v>
      </c>
      <c r="C113" s="270"/>
    </row>
    <row r="114" spans="1:8" ht="20.100000000000001" hidden="1" customHeight="1" x14ac:dyDescent="0.3">
      <c r="A114" s="609" t="s">
        <v>246</v>
      </c>
      <c r="B114" s="801" t="e">
        <f>D182</f>
        <v>#DIV/0!</v>
      </c>
      <c r="C114" s="270"/>
    </row>
    <row r="115" spans="1:8" ht="22.35" hidden="1" customHeight="1" x14ac:dyDescent="0.25"/>
    <row r="116" spans="1:8" hidden="1" x14ac:dyDescent="0.25"/>
    <row r="117" spans="1:8" s="628" customFormat="1" ht="25.35" customHeight="1" thickBot="1" x14ac:dyDescent="0.35">
      <c r="A117" s="613" t="s">
        <v>247</v>
      </c>
      <c r="B117" s="1299">
        <f>C125</f>
        <v>0</v>
      </c>
      <c r="C117" s="627"/>
      <c r="D117" s="627"/>
      <c r="E117" s="627"/>
      <c r="F117" s="627"/>
      <c r="G117" s="627"/>
      <c r="H117" s="627"/>
    </row>
    <row r="118" spans="1:8" ht="14.4" x14ac:dyDescent="0.3">
      <c r="A118" s="270" t="s">
        <v>248</v>
      </c>
    </row>
    <row r="119" spans="1:8" ht="14.4" x14ac:dyDescent="0.3">
      <c r="A119" s="270"/>
    </row>
    <row r="120" spans="1:8" s="301" customFormat="1" x14ac:dyDescent="0.3">
      <c r="A120" s="614" t="s">
        <v>249</v>
      </c>
      <c r="B120" s="625">
        <v>0</v>
      </c>
    </row>
    <row r="121" spans="1:8" s="301" customFormat="1" x14ac:dyDescent="0.3">
      <c r="A121" s="614" t="s">
        <v>250</v>
      </c>
      <c r="B121" s="625">
        <v>0</v>
      </c>
    </row>
    <row r="122" spans="1:8" s="301" customFormat="1" x14ac:dyDescent="0.3">
      <c r="A122" s="616" t="s">
        <v>251</v>
      </c>
      <c r="B122" s="626">
        <v>0</v>
      </c>
    </row>
    <row r="123" spans="1:8" s="301" customFormat="1" x14ac:dyDescent="0.3">
      <c r="A123" s="617" t="s">
        <v>252</v>
      </c>
      <c r="B123" s="618" t="e">
        <f>'FICHE 2-Critères d''éligibilité'!K35</f>
        <v>#DIV/0!</v>
      </c>
      <c r="C123" s="618" t="e">
        <f>'FICHE 2-Critères d''éligibilité'!L35</f>
        <v>#DIV/0!</v>
      </c>
    </row>
    <row r="124" spans="1:8" s="301" customFormat="1" x14ac:dyDescent="0.3">
      <c r="A124" s="614" t="s">
        <v>253</v>
      </c>
      <c r="B124" s="619" t="e">
        <f>'FICHE 5-Budget'!B339</f>
        <v>#DIV/0!</v>
      </c>
      <c r="C124" s="620" t="str">
        <f>'FICHE 5-Budget'!D338</f>
        <v>OK</v>
      </c>
      <c r="E124" s="624" t="s">
        <v>254</v>
      </c>
    </row>
    <row r="125" spans="1:8" s="301" customFormat="1" x14ac:dyDescent="0.3">
      <c r="A125" s="621" t="s">
        <v>255</v>
      </c>
      <c r="B125" s="622" t="s">
        <v>256</v>
      </c>
      <c r="C125" s="624">
        <f>IF(B125="OUI",1,0)</f>
        <v>0</v>
      </c>
      <c r="E125" s="624" t="s">
        <v>256</v>
      </c>
    </row>
    <row r="126" spans="1:8" s="301" customFormat="1" x14ac:dyDescent="0.3">
      <c r="A126" s="614" t="s">
        <v>257</v>
      </c>
      <c r="B126" s="623"/>
      <c r="C126" s="615"/>
    </row>
    <row r="127" spans="1:8" x14ac:dyDescent="0.25">
      <c r="B127" s="484"/>
    </row>
    <row r="128" spans="1:8" s="628" customFormat="1" ht="25.35" customHeight="1" thickBot="1" x14ac:dyDescent="0.35">
      <c r="A128" s="613" t="s">
        <v>258</v>
      </c>
      <c r="B128" s="627"/>
      <c r="C128" s="627"/>
      <c r="D128" s="627"/>
      <c r="E128" s="627"/>
      <c r="F128" s="627"/>
      <c r="G128" s="627"/>
      <c r="H128" s="627"/>
    </row>
    <row r="131" spans="1:9" ht="21" x14ac:dyDescent="0.4">
      <c r="A131" s="490" t="s">
        <v>259</v>
      </c>
      <c r="B131" s="265"/>
      <c r="C131" s="265"/>
      <c r="D131" s="265"/>
      <c r="E131" s="265"/>
      <c r="F131" s="265"/>
      <c r="G131" s="265"/>
      <c r="H131" s="265"/>
      <c r="I131" s="265"/>
    </row>
    <row r="133" spans="1:9" x14ac:dyDescent="0.25">
      <c r="F133" s="268" t="s">
        <v>260</v>
      </c>
      <c r="G133" s="268" t="s">
        <v>261</v>
      </c>
    </row>
    <row r="134" spans="1:9" ht="15" customHeight="1" x14ac:dyDescent="0.25">
      <c r="F134" s="631" t="s">
        <v>262</v>
      </c>
      <c r="G134" s="1135"/>
    </row>
    <row r="135" spans="1:9" ht="14.4" x14ac:dyDescent="0.3">
      <c r="A135" s="635" t="s">
        <v>263</v>
      </c>
      <c r="B135" s="636" t="e">
        <f>(G138+G139+G140+G141)/G136</f>
        <v>#DIV/0!</v>
      </c>
      <c r="F135" s="632" t="s">
        <v>264</v>
      </c>
      <c r="G135" s="1136"/>
    </row>
    <row r="136" spans="1:9" ht="15" customHeight="1" x14ac:dyDescent="0.3">
      <c r="B136" s="286"/>
      <c r="C136" s="286"/>
      <c r="F136" s="632" t="s">
        <v>265</v>
      </c>
      <c r="G136" s="1136"/>
    </row>
    <row r="137" spans="1:9" ht="14.4" x14ac:dyDescent="0.3">
      <c r="A137" s="635" t="s">
        <v>266</v>
      </c>
      <c r="B137" s="636" t="e">
        <f>G137/G134</f>
        <v>#DIV/0!</v>
      </c>
      <c r="C137" s="286"/>
      <c r="F137" s="637" t="s">
        <v>267</v>
      </c>
      <c r="G137" s="1137"/>
    </row>
    <row r="138" spans="1:9" ht="15" customHeight="1" x14ac:dyDescent="0.3">
      <c r="B138" s="286"/>
      <c r="C138" s="286"/>
      <c r="F138" s="632" t="s">
        <v>268</v>
      </c>
      <c r="G138" s="1136"/>
    </row>
    <row r="139" spans="1:9" ht="14.4" x14ac:dyDescent="0.3">
      <c r="A139" s="635" t="s">
        <v>269</v>
      </c>
      <c r="B139" s="636" t="e">
        <f>(G144+G145+G146)-(G147+G148+G149)/(G144+G146)</f>
        <v>#DIV/0!</v>
      </c>
      <c r="C139" s="286"/>
      <c r="F139" s="632" t="s">
        <v>270</v>
      </c>
      <c r="G139" s="1136"/>
    </row>
    <row r="140" spans="1:9" ht="15" customHeight="1" x14ac:dyDescent="0.3">
      <c r="B140" s="286"/>
      <c r="C140" s="286"/>
      <c r="F140" s="632" t="s">
        <v>271</v>
      </c>
      <c r="G140" s="1136"/>
    </row>
    <row r="141" spans="1:9" ht="14.4" x14ac:dyDescent="0.3">
      <c r="A141" s="635" t="s">
        <v>272</v>
      </c>
      <c r="B141" s="636" t="e">
        <f>G158/G134</f>
        <v>#DIV/0!</v>
      </c>
      <c r="F141" s="632" t="s">
        <v>273</v>
      </c>
      <c r="G141" s="1136"/>
    </row>
    <row r="142" spans="1:9" ht="14.4" x14ac:dyDescent="0.3">
      <c r="F142" s="637" t="s">
        <v>274</v>
      </c>
      <c r="G142" s="1137"/>
    </row>
    <row r="143" spans="1:9" ht="14.4" x14ac:dyDescent="0.3">
      <c r="A143" s="391"/>
      <c r="B143" s="391"/>
      <c r="C143" s="391"/>
      <c r="F143" s="632"/>
      <c r="G143" s="633"/>
    </row>
    <row r="144" spans="1:9" ht="14.4" x14ac:dyDescent="0.3">
      <c r="A144" s="574" t="s">
        <v>275</v>
      </c>
      <c r="B144" s="489"/>
      <c r="C144" s="573"/>
      <c r="F144" s="632" t="s">
        <v>276</v>
      </c>
      <c r="G144" s="1138"/>
    </row>
    <row r="145" spans="1:9" ht="14.4" x14ac:dyDescent="0.3">
      <c r="A145" s="584"/>
      <c r="B145" s="582"/>
      <c r="C145" s="583"/>
      <c r="F145" s="632" t="s">
        <v>277</v>
      </c>
      <c r="G145" s="1138"/>
    </row>
    <row r="146" spans="1:9" ht="14.4" x14ac:dyDescent="0.3">
      <c r="F146" s="632" t="s">
        <v>278</v>
      </c>
      <c r="G146" s="1138"/>
    </row>
    <row r="147" spans="1:9" ht="14.4" x14ac:dyDescent="0.3">
      <c r="F147" s="632" t="s">
        <v>279</v>
      </c>
      <c r="G147" s="1138"/>
    </row>
    <row r="148" spans="1:9" ht="14.4" x14ac:dyDescent="0.3">
      <c r="F148" s="632" t="s">
        <v>280</v>
      </c>
      <c r="G148" s="1138"/>
    </row>
    <row r="149" spans="1:9" ht="14.4" x14ac:dyDescent="0.3">
      <c r="F149" s="632" t="s">
        <v>281</v>
      </c>
      <c r="G149" s="1138"/>
    </row>
    <row r="150" spans="1:9" ht="14.4" x14ac:dyDescent="0.3">
      <c r="F150" s="632" t="s">
        <v>282</v>
      </c>
      <c r="G150" s="1138"/>
    </row>
    <row r="151" spans="1:9" ht="14.4" x14ac:dyDescent="0.3">
      <c r="F151" s="632" t="s">
        <v>283</v>
      </c>
      <c r="G151" s="1138"/>
    </row>
    <row r="152" spans="1:9" ht="14.4" x14ac:dyDescent="0.3">
      <c r="F152" s="632" t="s">
        <v>284</v>
      </c>
      <c r="G152" s="1138"/>
    </row>
    <row r="153" spans="1:9" ht="14.4" x14ac:dyDescent="0.3">
      <c r="F153" s="634" t="s">
        <v>285</v>
      </c>
      <c r="G153" s="1138"/>
    </row>
    <row r="154" spans="1:9" ht="14.4" x14ac:dyDescent="0.3">
      <c r="F154" s="632" t="s">
        <v>286</v>
      </c>
      <c r="G154" s="1138"/>
    </row>
    <row r="155" spans="1:9" ht="14.4" x14ac:dyDescent="0.3">
      <c r="F155" s="632" t="s">
        <v>287</v>
      </c>
      <c r="G155" s="1138"/>
    </row>
    <row r="156" spans="1:9" ht="14.4" x14ac:dyDescent="0.3">
      <c r="F156" s="632" t="s">
        <v>288</v>
      </c>
      <c r="G156" s="1138"/>
    </row>
    <row r="157" spans="1:9" ht="14.4" x14ac:dyDescent="0.3">
      <c r="F157" s="632" t="s">
        <v>289</v>
      </c>
      <c r="G157" s="1138"/>
    </row>
    <row r="158" spans="1:9" ht="14.4" x14ac:dyDescent="0.3">
      <c r="F158" s="632" t="s">
        <v>290</v>
      </c>
      <c r="G158" s="1138"/>
    </row>
    <row r="159" spans="1:9" ht="14.4" x14ac:dyDescent="0.3">
      <c r="F159"/>
      <c r="G159"/>
    </row>
    <row r="160" spans="1:9" ht="21" x14ac:dyDescent="0.4">
      <c r="A160" s="490" t="s">
        <v>291</v>
      </c>
      <c r="B160" s="265"/>
      <c r="C160" s="265"/>
      <c r="D160" s="265"/>
      <c r="E160" s="265"/>
      <c r="F160" s="265"/>
      <c r="G160" s="265"/>
      <c r="H160" s="265"/>
      <c r="I160" s="265"/>
    </row>
    <row r="161" spans="1:10" ht="14.4" x14ac:dyDescent="0.3">
      <c r="A161" s="270" t="s">
        <v>292</v>
      </c>
    </row>
    <row r="162" spans="1:10" ht="14.4" thickBot="1" x14ac:dyDescent="0.3"/>
    <row r="163" spans="1:10" ht="20.100000000000001" customHeight="1" x14ac:dyDescent="0.25">
      <c r="A163" s="323" t="s">
        <v>293</v>
      </c>
      <c r="B163" s="323" t="s">
        <v>22</v>
      </c>
      <c r="C163" s="323" t="s">
        <v>23</v>
      </c>
      <c r="D163" s="323" t="s">
        <v>24</v>
      </c>
      <c r="E163" s="323" t="s">
        <v>294</v>
      </c>
      <c r="F163" s="323" t="s">
        <v>25</v>
      </c>
      <c r="G163" s="323" t="s">
        <v>26</v>
      </c>
      <c r="H163" s="323" t="s">
        <v>27</v>
      </c>
      <c r="I163" s="1041" t="s">
        <v>295</v>
      </c>
      <c r="J163" s="1041" t="s">
        <v>296</v>
      </c>
    </row>
    <row r="164" spans="1:10" ht="20.100000000000001" customHeight="1" x14ac:dyDescent="0.25">
      <c r="A164" s="641">
        <f>'FICHE 6-Plan de financement'!A15</f>
        <v>0</v>
      </c>
      <c r="B164" s="641">
        <f>'FICHE 6-Plan de financement'!B15</f>
        <v>0</v>
      </c>
      <c r="C164" s="653">
        <f>'FICHE 6-Plan de financement'!C15</f>
        <v>0</v>
      </c>
      <c r="D164" s="642" t="e">
        <f>'FICHE 6-Plan de financement'!D15</f>
        <v>#DIV/0!</v>
      </c>
      <c r="E164" s="641">
        <f>'FICHE 6-Plan de financement'!E15</f>
        <v>0</v>
      </c>
      <c r="F164" s="641">
        <f>'FICHE 6-Plan de financement'!F15</f>
        <v>0</v>
      </c>
      <c r="G164" s="641">
        <f>'FICHE 6-Plan de financement'!G15</f>
        <v>0</v>
      </c>
      <c r="H164" s="643">
        <f>'FICHE 6-Plan de financement'!H15</f>
        <v>0</v>
      </c>
      <c r="I164" s="1141" t="s">
        <v>823</v>
      </c>
      <c r="J164" s="1141"/>
    </row>
    <row r="165" spans="1:10" ht="20.100000000000001" customHeight="1" x14ac:dyDescent="0.25">
      <c r="A165" s="641">
        <f>'FICHE 6-Plan de financement'!A16</f>
        <v>0</v>
      </c>
      <c r="B165" s="641">
        <f>'FICHE 6-Plan de financement'!B16</f>
        <v>0</v>
      </c>
      <c r="C165" s="653">
        <f>'FICHE 6-Plan de financement'!C16</f>
        <v>0</v>
      </c>
      <c r="D165" s="642" t="e">
        <f>'FICHE 6-Plan de financement'!D16</f>
        <v>#DIV/0!</v>
      </c>
      <c r="E165" s="641">
        <f>'FICHE 6-Plan de financement'!E16</f>
        <v>0</v>
      </c>
      <c r="F165" s="641">
        <f>'FICHE 6-Plan de financement'!F16</f>
        <v>0</v>
      </c>
      <c r="G165" s="641">
        <f>'FICHE 6-Plan de financement'!G16</f>
        <v>0</v>
      </c>
      <c r="H165" s="643">
        <f>'FICHE 6-Plan de financement'!H16</f>
        <v>0</v>
      </c>
      <c r="I165" s="1142"/>
      <c r="J165" s="1142"/>
    </row>
    <row r="166" spans="1:10" ht="20.100000000000001" customHeight="1" x14ac:dyDescent="0.25">
      <c r="A166" s="641">
        <f>'FICHE 6-Plan de financement'!A17</f>
        <v>0</v>
      </c>
      <c r="B166" s="641">
        <f>'FICHE 6-Plan de financement'!B17</f>
        <v>0</v>
      </c>
      <c r="C166" s="653">
        <f>'FICHE 6-Plan de financement'!C17</f>
        <v>0</v>
      </c>
      <c r="D166" s="642" t="e">
        <f>'FICHE 6-Plan de financement'!D17</f>
        <v>#DIV/0!</v>
      </c>
      <c r="E166" s="641">
        <f>'FICHE 6-Plan de financement'!E17</f>
        <v>0</v>
      </c>
      <c r="F166" s="641">
        <f>'FICHE 6-Plan de financement'!F17</f>
        <v>0</v>
      </c>
      <c r="G166" s="641">
        <f>'FICHE 6-Plan de financement'!G17</f>
        <v>0</v>
      </c>
      <c r="H166" s="643">
        <f>'FICHE 6-Plan de financement'!H17</f>
        <v>0</v>
      </c>
      <c r="I166" s="1142"/>
      <c r="J166" s="1142"/>
    </row>
    <row r="167" spans="1:10" ht="20.100000000000001" customHeight="1" x14ac:dyDescent="0.25">
      <c r="A167" s="641">
        <f>'FICHE 6-Plan de financement'!A18</f>
        <v>0</v>
      </c>
      <c r="B167" s="641">
        <f>'FICHE 6-Plan de financement'!B18</f>
        <v>0</v>
      </c>
      <c r="C167" s="653">
        <f>'FICHE 6-Plan de financement'!C18</f>
        <v>0</v>
      </c>
      <c r="D167" s="642" t="e">
        <f>'FICHE 6-Plan de financement'!D18</f>
        <v>#DIV/0!</v>
      </c>
      <c r="E167" s="641">
        <f>'FICHE 6-Plan de financement'!E18</f>
        <v>0</v>
      </c>
      <c r="F167" s="641">
        <f>'FICHE 6-Plan de financement'!F18</f>
        <v>0</v>
      </c>
      <c r="G167" s="641">
        <f>'FICHE 6-Plan de financement'!G18</f>
        <v>0</v>
      </c>
      <c r="H167" s="643">
        <f>'FICHE 6-Plan de financement'!H18</f>
        <v>0</v>
      </c>
      <c r="I167" s="1142"/>
      <c r="J167" s="1142"/>
    </row>
    <row r="168" spans="1:10" ht="20.100000000000001" customHeight="1" x14ac:dyDescent="0.25">
      <c r="A168" s="641">
        <f>'FICHE 6-Plan de financement'!A19</f>
        <v>0</v>
      </c>
      <c r="B168" s="641">
        <f>'FICHE 6-Plan de financement'!B19</f>
        <v>0</v>
      </c>
      <c r="C168" s="653">
        <f>'FICHE 6-Plan de financement'!C19</f>
        <v>0</v>
      </c>
      <c r="D168" s="642" t="e">
        <f>'FICHE 6-Plan de financement'!D19</f>
        <v>#DIV/0!</v>
      </c>
      <c r="E168" s="641">
        <f>'FICHE 6-Plan de financement'!E19</f>
        <v>0</v>
      </c>
      <c r="F168" s="641">
        <f>'FICHE 6-Plan de financement'!F19</f>
        <v>0</v>
      </c>
      <c r="G168" s="641">
        <f>'FICHE 6-Plan de financement'!G19</f>
        <v>0</v>
      </c>
      <c r="H168" s="643">
        <f>'FICHE 6-Plan de financement'!H19</f>
        <v>0</v>
      </c>
      <c r="I168" s="1142"/>
      <c r="J168" s="1142"/>
    </row>
    <row r="169" spans="1:10" ht="20.100000000000001" customHeight="1" x14ac:dyDescent="0.25">
      <c r="A169" s="641">
        <f>'FICHE 6-Plan de financement'!A20</f>
        <v>0</v>
      </c>
      <c r="B169" s="641">
        <f>'FICHE 6-Plan de financement'!B20</f>
        <v>0</v>
      </c>
      <c r="C169" s="653">
        <f>'FICHE 6-Plan de financement'!C20</f>
        <v>0</v>
      </c>
      <c r="D169" s="642" t="e">
        <f>'FICHE 6-Plan de financement'!D20</f>
        <v>#DIV/0!</v>
      </c>
      <c r="E169" s="641">
        <f>'FICHE 6-Plan de financement'!E20</f>
        <v>0</v>
      </c>
      <c r="F169" s="641">
        <f>'FICHE 6-Plan de financement'!F20</f>
        <v>0</v>
      </c>
      <c r="G169" s="641">
        <f>'FICHE 6-Plan de financement'!G20</f>
        <v>0</v>
      </c>
      <c r="H169" s="643">
        <f>'FICHE 6-Plan de financement'!H20</f>
        <v>0</v>
      </c>
      <c r="I169" s="1142"/>
      <c r="J169" s="1142"/>
    </row>
    <row r="170" spans="1:10" ht="20.100000000000001" customHeight="1" x14ac:dyDescent="0.25">
      <c r="A170" s="641">
        <f>'FICHE 6-Plan de financement'!A21</f>
        <v>0</v>
      </c>
      <c r="B170" s="641">
        <f>'FICHE 6-Plan de financement'!B21</f>
        <v>0</v>
      </c>
      <c r="C170" s="653">
        <f>'FICHE 6-Plan de financement'!C21</f>
        <v>0</v>
      </c>
      <c r="D170" s="642" t="e">
        <f>'FICHE 6-Plan de financement'!D21</f>
        <v>#DIV/0!</v>
      </c>
      <c r="E170" s="641">
        <f>'FICHE 6-Plan de financement'!E21</f>
        <v>0</v>
      </c>
      <c r="F170" s="641">
        <f>'FICHE 6-Plan de financement'!F21</f>
        <v>0</v>
      </c>
      <c r="G170" s="641">
        <f>'FICHE 6-Plan de financement'!G21</f>
        <v>0</v>
      </c>
      <c r="H170" s="643">
        <f>'FICHE 6-Plan de financement'!H21</f>
        <v>0</v>
      </c>
      <c r="I170" s="1142"/>
      <c r="J170" s="1142"/>
    </row>
    <row r="171" spans="1:10" ht="20.100000000000001" customHeight="1" thickBot="1" x14ac:dyDescent="0.3">
      <c r="A171" s="644" t="str">
        <f>'FICHE 6-Plan de financement'!A22</f>
        <v>Wallimage</v>
      </c>
      <c r="B171" s="644" t="str">
        <f>'FICHE 6-Plan de financement'!B22</f>
        <v>belge</v>
      </c>
      <c r="C171" s="654">
        <f>'FICHE 6-Plan de financement'!C22</f>
        <v>0</v>
      </c>
      <c r="D171" s="645" t="e">
        <f>'FICHE 6-Plan de financement'!D22</f>
        <v>#DIV/0!</v>
      </c>
      <c r="E171" s="644" t="str">
        <f>'FICHE 6-Plan de financement'!E22</f>
        <v>Public</v>
      </c>
      <c r="F171" s="644" t="str">
        <f>'FICHE 6-Plan de financement'!F22</f>
        <v>Non Acquis</v>
      </c>
      <c r="G171" s="644" t="str">
        <f>'FICHE 6-Plan de financement'!G22</f>
        <v>Apport en numéraire</v>
      </c>
      <c r="H171" s="646">
        <f>'FICHE 6-Plan de financement'!H22</f>
        <v>0</v>
      </c>
      <c r="I171" s="1143"/>
      <c r="J171" s="1143"/>
    </row>
    <row r="172" spans="1:10" ht="20.100000000000001" customHeight="1" x14ac:dyDescent="0.25">
      <c r="A172" s="638" t="s">
        <v>32</v>
      </c>
      <c r="B172" s="638"/>
      <c r="C172" s="655">
        <f>SUM(C164:C171)</f>
        <v>0</v>
      </c>
      <c r="D172" s="639" t="e">
        <f>SUM(D164:D171)</f>
        <v>#DIV/0!</v>
      </c>
      <c r="E172" s="640"/>
      <c r="F172" s="638"/>
      <c r="G172" s="640"/>
      <c r="H172" s="638"/>
    </row>
    <row r="173" spans="1:10" ht="20.100000000000001" customHeight="1" x14ac:dyDescent="0.25"/>
    <row r="174" spans="1:10" ht="20.100000000000001" customHeight="1" x14ac:dyDescent="0.25">
      <c r="A174" s="265" t="s">
        <v>297</v>
      </c>
      <c r="B174" s="265"/>
    </row>
    <row r="175" spans="1:10" ht="20.100000000000001" customHeight="1" x14ac:dyDescent="0.25"/>
    <row r="176" spans="1:10" ht="20.100000000000001" customHeight="1" x14ac:dyDescent="0.3">
      <c r="A176" s="270"/>
      <c r="B176" s="428" t="s">
        <v>34</v>
      </c>
      <c r="C176" s="650" t="s">
        <v>35</v>
      </c>
      <c r="D176" s="428" t="s">
        <v>36</v>
      </c>
      <c r="F176" s="344" t="s">
        <v>37</v>
      </c>
      <c r="G176" s="1433"/>
      <c r="H176" s="1433"/>
      <c r="I176" s="1433"/>
    </row>
    <row r="177" spans="1:12" ht="20.100000000000001" customHeight="1" x14ac:dyDescent="0.25">
      <c r="A177" s="648" t="s">
        <v>38</v>
      </c>
      <c r="B177" s="651">
        <f>SUMIF(G164:G171,"Apport en Numéraire",C164:C171)</f>
        <v>0</v>
      </c>
      <c r="C177" s="651">
        <f>SUMIFS(C164:C171,F164:F171,"Acquis",G164:G171,"Apport en Numéraire")</f>
        <v>0</v>
      </c>
      <c r="D177" s="651">
        <f>SUMIFS(C164:C171,F164:F171,"Non Acquis",G164:G171,"Apport en Numéraire")</f>
        <v>0</v>
      </c>
      <c r="F177" s="344" t="s">
        <v>35</v>
      </c>
      <c r="G177" s="1433"/>
      <c r="H177" s="1433"/>
      <c r="I177" s="1433"/>
      <c r="J177" s="423"/>
      <c r="K177" s="424"/>
      <c r="L177" s="424"/>
    </row>
    <row r="178" spans="1:12" ht="20.100000000000001" customHeight="1" x14ac:dyDescent="0.25">
      <c r="A178" s="649" t="s">
        <v>39</v>
      </c>
      <c r="B178" s="652">
        <f>SUMIF(G164:G171,"Apport en Nature",C164:C171)</f>
        <v>0</v>
      </c>
      <c r="C178" s="652">
        <f>SUMIFS(C164:C171,F164:F171,"Acquis",G164:G171,"Apport en Nature")</f>
        <v>0</v>
      </c>
      <c r="D178" s="652">
        <f>SUMIFS(C164:C171,E164:E171,"Non Acquis",F164:F171,"Apport en Nature")</f>
        <v>0</v>
      </c>
      <c r="J178" s="423"/>
      <c r="K178" s="424"/>
      <c r="L178" s="424"/>
    </row>
    <row r="179" spans="1:12" ht="20.100000000000001" customHeight="1" x14ac:dyDescent="0.25">
      <c r="B179" s="423"/>
      <c r="J179" s="423"/>
      <c r="K179" s="424"/>
      <c r="L179" s="424"/>
    </row>
    <row r="180" spans="1:12" ht="20.100000000000001" customHeight="1" x14ac:dyDescent="0.3">
      <c r="A180" s="817" t="s">
        <v>41</v>
      </c>
      <c r="B180" s="818"/>
      <c r="C180" s="819">
        <f>C177+C178</f>
        <v>0</v>
      </c>
      <c r="D180" s="1047" t="e">
        <f>C180/C172</f>
        <v>#DIV/0!</v>
      </c>
      <c r="E180" s="425"/>
    </row>
    <row r="181" spans="1:12" ht="20.100000000000001" customHeight="1" x14ac:dyDescent="0.25">
      <c r="A181" s="821" t="s">
        <v>298</v>
      </c>
      <c r="B181" s="822"/>
      <c r="C181" s="823">
        <f>C177</f>
        <v>0</v>
      </c>
      <c r="D181" s="1048" t="e">
        <f>C181/C172</f>
        <v>#DIV/0!</v>
      </c>
    </row>
    <row r="182" spans="1:12" ht="20.100000000000001" customHeight="1" x14ac:dyDescent="0.25">
      <c r="A182" s="821" t="s">
        <v>299</v>
      </c>
      <c r="B182" s="757"/>
      <c r="C182" s="825">
        <f>SUMIF(E164:E171,"public",C164:C171)</f>
        <v>0</v>
      </c>
      <c r="D182" s="1048" t="e">
        <f>C182/C172</f>
        <v>#DIV/0!</v>
      </c>
    </row>
    <row r="183" spans="1:12" ht="20.100000000000001" customHeight="1" x14ac:dyDescent="0.25">
      <c r="A183" s="814"/>
      <c r="C183" s="815"/>
      <c r="D183" s="816"/>
    </row>
    <row r="184" spans="1:12" ht="20.100000000000001" customHeight="1" x14ac:dyDescent="0.25">
      <c r="A184" s="878" t="s">
        <v>300</v>
      </c>
      <c r="B184" s="1140"/>
      <c r="C184" s="815"/>
      <c r="D184" s="816"/>
      <c r="E184" s="344" t="s">
        <v>254</v>
      </c>
      <c r="F184" s="344" t="s">
        <v>256</v>
      </c>
      <c r="G184" s="344" t="s">
        <v>824</v>
      </c>
    </row>
    <row r="185" spans="1:12" ht="20.100000000000001" customHeight="1" x14ac:dyDescent="0.25"/>
    <row r="186" spans="1:12" ht="20.100000000000001" customHeight="1" x14ac:dyDescent="0.3">
      <c r="A186" s="574" t="s">
        <v>301</v>
      </c>
      <c r="B186" s="489"/>
      <c r="C186" s="573"/>
    </row>
    <row r="187" spans="1:12" ht="54.6" customHeight="1" x14ac:dyDescent="0.25">
      <c r="A187" s="581"/>
      <c r="B187" s="579"/>
      <c r="C187" s="580"/>
    </row>
    <row r="188" spans="1:12" x14ac:dyDescent="0.25">
      <c r="A188" s="585"/>
      <c r="B188" s="585"/>
      <c r="C188" s="585"/>
    </row>
    <row r="189" spans="1:12" x14ac:dyDescent="0.25">
      <c r="A189" s="396"/>
      <c r="B189" s="396"/>
      <c r="C189" s="396"/>
    </row>
    <row r="190" spans="1:12" x14ac:dyDescent="0.25">
      <c r="A190" s="491"/>
      <c r="B190" s="491"/>
      <c r="C190" s="491"/>
    </row>
    <row r="191" spans="1:12" ht="21" x14ac:dyDescent="0.4">
      <c r="A191" s="490" t="s">
        <v>302</v>
      </c>
      <c r="B191" s="265"/>
      <c r="C191" s="265"/>
      <c r="D191" s="265"/>
      <c r="E191" s="265"/>
      <c r="F191" s="265"/>
      <c r="G191" s="265"/>
      <c r="H191" s="265"/>
      <c r="I191" s="265"/>
    </row>
    <row r="192" spans="1:12" ht="20.100000000000001" customHeight="1" x14ac:dyDescent="0.25">
      <c r="A192" s="268"/>
      <c r="B192" s="268"/>
      <c r="C192" s="268"/>
      <c r="E192" s="1430"/>
      <c r="F192" s="1430"/>
    </row>
    <row r="193" spans="1:17" ht="20.100000000000001" customHeight="1" x14ac:dyDescent="0.25">
      <c r="A193" s="681" t="s">
        <v>48</v>
      </c>
      <c r="B193" s="651">
        <f>I452</f>
        <v>0</v>
      </c>
      <c r="E193" s="635" t="s">
        <v>303</v>
      </c>
      <c r="F193" s="729">
        <f>I452</f>
        <v>0</v>
      </c>
      <c r="G193" s="677"/>
    </row>
    <row r="194" spans="1:17" ht="20.100000000000001" customHeight="1" x14ac:dyDescent="0.25">
      <c r="A194" s="681" t="s">
        <v>49</v>
      </c>
      <c r="B194" s="679">
        <f>H452</f>
        <v>0</v>
      </c>
      <c r="C194" s="680" t="e">
        <f>B194/B193</f>
        <v>#DIV/0!</v>
      </c>
      <c r="E194" s="721" t="s">
        <v>304</v>
      </c>
      <c r="F194" s="730">
        <f>H452</f>
        <v>0</v>
      </c>
    </row>
    <row r="195" spans="1:17" ht="20.100000000000001" customHeight="1" x14ac:dyDescent="0.25">
      <c r="A195" s="682" t="s">
        <v>50</v>
      </c>
      <c r="B195" s="679">
        <f>G452</f>
        <v>0</v>
      </c>
      <c r="C195" s="680" t="e">
        <f>B195/B193</f>
        <v>#DIV/0!</v>
      </c>
      <c r="E195" s="721" t="s">
        <v>305</v>
      </c>
      <c r="F195" s="730">
        <f>G452</f>
        <v>0</v>
      </c>
    </row>
    <row r="196" spans="1:17" ht="20.100000000000001" customHeight="1" x14ac:dyDescent="0.25">
      <c r="A196" s="1049" t="s">
        <v>51</v>
      </c>
      <c r="B196" s="1050" t="e">
        <f>B195/B193</f>
        <v>#DIV/0!</v>
      </c>
      <c r="E196" s="721" t="s">
        <v>306</v>
      </c>
      <c r="F196" s="731" t="e">
        <f>F195/F193</f>
        <v>#DIV/0!</v>
      </c>
    </row>
    <row r="197" spans="1:17" ht="20.100000000000001" customHeight="1" x14ac:dyDescent="0.25">
      <c r="A197" s="681" t="s">
        <v>52</v>
      </c>
      <c r="B197" s="678">
        <f>SUMIF(B164:B171,"&lt;&gt;belge",C164:C171)</f>
        <v>0</v>
      </c>
      <c r="C197" s="680" t="e">
        <f>B197/B195</f>
        <v>#DIV/0!</v>
      </c>
      <c r="D197" s="492" t="s">
        <v>53</v>
      </c>
      <c r="E197" s="492"/>
      <c r="F197" s="493"/>
    </row>
    <row r="198" spans="1:17" ht="20.100000000000001" customHeight="1" x14ac:dyDescent="0.25"/>
    <row r="200" spans="1:17" s="481" customFormat="1" ht="21.6" thickBot="1" x14ac:dyDescent="0.45">
      <c r="A200" s="495" t="s">
        <v>307</v>
      </c>
      <c r="C200" s="495"/>
      <c r="D200" s="495"/>
      <c r="E200" s="496"/>
      <c r="F200" s="495"/>
      <c r="G200" s="495"/>
      <c r="H200" s="495"/>
      <c r="I200" s="495"/>
      <c r="J200" s="495"/>
      <c r="K200" s="497"/>
    </row>
    <row r="201" spans="1:17" s="429" customFormat="1" ht="15.6" thickBot="1" x14ac:dyDescent="0.3">
      <c r="E201" s="462"/>
    </row>
    <row r="202" spans="1:17" s="429" customFormat="1" ht="27.6" x14ac:dyDescent="0.25">
      <c r="A202" s="1301" t="s">
        <v>308</v>
      </c>
      <c r="B202" s="883" t="s">
        <v>839</v>
      </c>
      <c r="C202" s="883" t="s">
        <v>309</v>
      </c>
      <c r="D202" s="1302" t="s">
        <v>56</v>
      </c>
      <c r="E202" s="1303" t="s">
        <v>57</v>
      </c>
      <c r="F202" s="1432" t="s">
        <v>58</v>
      </c>
      <c r="G202" s="1432"/>
      <c r="H202" s="1303" t="s">
        <v>59</v>
      </c>
      <c r="I202" s="883" t="s">
        <v>60</v>
      </c>
      <c r="J202" s="883" t="s">
        <v>61</v>
      </c>
      <c r="K202" s="1304" t="s">
        <v>310</v>
      </c>
      <c r="L202" s="1164" t="s">
        <v>311</v>
      </c>
      <c r="M202" s="1165" t="s">
        <v>312</v>
      </c>
      <c r="N202" s="880" t="s">
        <v>313</v>
      </c>
    </row>
    <row r="203" spans="1:17" s="429" customFormat="1" ht="27.6" x14ac:dyDescent="0.3">
      <c r="A203" s="710"/>
      <c r="B203" s="1305"/>
      <c r="C203" s="1306"/>
      <c r="D203" s="1307"/>
      <c r="E203" s="421"/>
      <c r="F203" s="1306" t="s">
        <v>62</v>
      </c>
      <c r="G203" s="1306" t="s">
        <v>63</v>
      </c>
      <c r="H203" s="1306" t="s">
        <v>64</v>
      </c>
      <c r="I203" s="1306" t="s">
        <v>65</v>
      </c>
      <c r="J203" s="1308"/>
      <c r="K203" s="1309"/>
      <c r="L203" s="430"/>
      <c r="M203" s="1166"/>
      <c r="Q203" s="429" t="s">
        <v>314</v>
      </c>
    </row>
    <row r="204" spans="1:17" s="429" customFormat="1" ht="15.6" x14ac:dyDescent="0.3">
      <c r="A204" s="1310" t="s">
        <v>315</v>
      </c>
      <c r="B204" s="1311"/>
      <c r="C204" s="1312"/>
      <c r="D204" s="1313"/>
      <c r="E204" s="1314"/>
      <c r="F204" s="1312"/>
      <c r="G204" s="1315">
        <f>SUM(G205:G211)</f>
        <v>0</v>
      </c>
      <c r="H204" s="1315">
        <f>SUM(H205:H211)</f>
        <v>0</v>
      </c>
      <c r="I204" s="1316">
        <f>G204+H204</f>
        <v>0</v>
      </c>
      <c r="J204" s="1317"/>
      <c r="K204" s="1318">
        <f>SUM(K205:K211)</f>
        <v>0</v>
      </c>
      <c r="L204" s="430"/>
      <c r="M204" s="1166"/>
      <c r="Q204" s="429" t="s">
        <v>316</v>
      </c>
    </row>
    <row r="205" spans="1:17" s="429" customFormat="1" ht="15.6" outlineLevel="1" x14ac:dyDescent="0.3">
      <c r="A205" s="450" t="str">
        <f>'FICHE 5-Budget'!B80</f>
        <v>Achat de droits</v>
      </c>
      <c r="B205" s="491">
        <f>'FICHE 5-Budget'!C80</f>
        <v>0</v>
      </c>
      <c r="C205" s="491">
        <f>'FICHE 5-Budget'!D80</f>
        <v>0</v>
      </c>
      <c r="D205" s="901">
        <f>'FICHE 5-Budget'!E80</f>
        <v>0</v>
      </c>
      <c r="E205" s="491">
        <f>'FICHE 5-Budget'!F80</f>
        <v>0</v>
      </c>
      <c r="F205" s="491">
        <f>'FICHE 5-Budget'!G80</f>
        <v>0</v>
      </c>
      <c r="G205" s="890">
        <f>'FICHE 5-Budget'!H80</f>
        <v>0</v>
      </c>
      <c r="H205" s="890">
        <f>'FICHE 5-Budget'!I80</f>
        <v>0</v>
      </c>
      <c r="I205" s="381">
        <f>'FICHE 5-Budget'!J80</f>
        <v>0</v>
      </c>
      <c r="J205" s="491">
        <f>'FICHE 5-Budget'!K80</f>
        <v>0</v>
      </c>
      <c r="K205" s="1319">
        <f>G205</f>
        <v>0</v>
      </c>
      <c r="L205" s="430"/>
      <c r="M205" s="1166"/>
      <c r="N205" s="430"/>
      <c r="Q205" s="429" t="s">
        <v>317</v>
      </c>
    </row>
    <row r="206" spans="1:17" s="429" customFormat="1" ht="15.6" outlineLevel="1" x14ac:dyDescent="0.3">
      <c r="A206" s="450" t="str">
        <f>'FICHE 5-Budget'!B81</f>
        <v>Auteur.e.s</v>
      </c>
      <c r="B206" s="491">
        <f>'FICHE 5-Budget'!C81</f>
        <v>0</v>
      </c>
      <c r="C206" s="491">
        <f>'FICHE 5-Budget'!D81</f>
        <v>0</v>
      </c>
      <c r="D206" s="901">
        <f>'FICHE 5-Budget'!E81</f>
        <v>0</v>
      </c>
      <c r="E206" s="491">
        <f>'FICHE 5-Budget'!F81</f>
        <v>0</v>
      </c>
      <c r="F206" s="491">
        <f>'FICHE 5-Budget'!G81</f>
        <v>0</v>
      </c>
      <c r="G206" s="890">
        <f>'FICHE 5-Budget'!H81</f>
        <v>0</v>
      </c>
      <c r="H206" s="890">
        <f>'FICHE 5-Budget'!I81</f>
        <v>0</v>
      </c>
      <c r="I206" s="381">
        <f>'FICHE 5-Budget'!J81</f>
        <v>0</v>
      </c>
      <c r="J206" s="491">
        <f>'FICHE 5-Budget'!K81</f>
        <v>0</v>
      </c>
      <c r="K206" s="1319">
        <f t="shared" ref="K206:K211" si="0">G206</f>
        <v>0</v>
      </c>
      <c r="L206" s="430"/>
      <c r="M206" s="1166"/>
      <c r="N206" s="430"/>
    </row>
    <row r="207" spans="1:17" s="429" customFormat="1" ht="15.6" outlineLevel="1" x14ac:dyDescent="0.3">
      <c r="A207" s="450" t="str">
        <f>'FICHE 5-Budget'!B82</f>
        <v>Scénariste.s</v>
      </c>
      <c r="B207" s="491">
        <f>'FICHE 5-Budget'!C82</f>
        <v>0</v>
      </c>
      <c r="C207" s="491">
        <f>'FICHE 5-Budget'!D82</f>
        <v>0</v>
      </c>
      <c r="D207" s="901">
        <f>'FICHE 5-Budget'!E82</f>
        <v>0</v>
      </c>
      <c r="E207" s="491">
        <f>'FICHE 5-Budget'!F82</f>
        <v>0</v>
      </c>
      <c r="F207" s="491">
        <f>'FICHE 5-Budget'!G82</f>
        <v>0</v>
      </c>
      <c r="G207" s="890">
        <f>'FICHE 5-Budget'!H82</f>
        <v>0</v>
      </c>
      <c r="H207" s="890">
        <f>'FICHE 5-Budget'!I82</f>
        <v>0</v>
      </c>
      <c r="I207" s="381">
        <f>'FICHE 5-Budget'!J82</f>
        <v>0</v>
      </c>
      <c r="J207" s="491">
        <f>'FICHE 5-Budget'!K82</f>
        <v>0</v>
      </c>
      <c r="K207" s="1319">
        <f t="shared" si="0"/>
        <v>0</v>
      </c>
      <c r="L207" s="430"/>
      <c r="M207" s="1166"/>
      <c r="N207" s="430"/>
    </row>
    <row r="208" spans="1:17" s="429" customFormat="1" ht="15.6" outlineLevel="1" x14ac:dyDescent="0.3">
      <c r="A208" s="450" t="str">
        <f>'FICHE 5-Budget'!B83</f>
        <v>Réalisateur.rice.s</v>
      </c>
      <c r="B208" s="491">
        <f>'FICHE 5-Budget'!C83</f>
        <v>0</v>
      </c>
      <c r="C208" s="491">
        <f>'FICHE 5-Budget'!D83</f>
        <v>0</v>
      </c>
      <c r="D208" s="901">
        <f>'FICHE 5-Budget'!E83</f>
        <v>0</v>
      </c>
      <c r="E208" s="491">
        <f>'FICHE 5-Budget'!F83</f>
        <v>0</v>
      </c>
      <c r="F208" s="491">
        <f>'FICHE 5-Budget'!G83</f>
        <v>0</v>
      </c>
      <c r="G208" s="890">
        <f>'FICHE 5-Budget'!H83</f>
        <v>0</v>
      </c>
      <c r="H208" s="890">
        <f>'FICHE 5-Budget'!I83</f>
        <v>0</v>
      </c>
      <c r="I208" s="381">
        <f>'FICHE 5-Budget'!J83</f>
        <v>0</v>
      </c>
      <c r="J208" s="491">
        <f>'FICHE 5-Budget'!K83</f>
        <v>0</v>
      </c>
      <c r="K208" s="1319">
        <f t="shared" si="0"/>
        <v>0</v>
      </c>
      <c r="L208" s="430"/>
      <c r="M208" s="1166"/>
      <c r="N208" s="430"/>
      <c r="Q208" s="429" t="s">
        <v>318</v>
      </c>
    </row>
    <row r="209" spans="1:14" s="429" customFormat="1" ht="15.6" outlineLevel="1" x14ac:dyDescent="0.3">
      <c r="A209" s="450" t="str">
        <f>'FICHE 5-Budget'!B84</f>
        <v>Compositeur.rice.s de la musique</v>
      </c>
      <c r="B209" s="491">
        <f>'FICHE 5-Budget'!C84</f>
        <v>0</v>
      </c>
      <c r="C209" s="491">
        <f>'FICHE 5-Budget'!D84</f>
        <v>0</v>
      </c>
      <c r="D209" s="901">
        <f>'FICHE 5-Budget'!E84</f>
        <v>0</v>
      </c>
      <c r="E209" s="491">
        <f>'FICHE 5-Budget'!F84</f>
        <v>0</v>
      </c>
      <c r="F209" s="491">
        <f>'FICHE 5-Budget'!G84</f>
        <v>0</v>
      </c>
      <c r="G209" s="890">
        <f>'FICHE 5-Budget'!H84</f>
        <v>0</v>
      </c>
      <c r="H209" s="890">
        <f>'FICHE 5-Budget'!I84</f>
        <v>0</v>
      </c>
      <c r="I209" s="381">
        <f>'FICHE 5-Budget'!J84</f>
        <v>0</v>
      </c>
      <c r="J209" s="491">
        <f>'FICHE 5-Budget'!K84</f>
        <v>0</v>
      </c>
      <c r="K209" s="1319">
        <f t="shared" si="0"/>
        <v>0</v>
      </c>
      <c r="L209" s="430"/>
      <c r="M209" s="1166"/>
      <c r="N209" s="430"/>
    </row>
    <row r="210" spans="1:14" s="429" customFormat="1" ht="15.6" outlineLevel="1" x14ac:dyDescent="0.3">
      <c r="A210" s="450" t="str">
        <f>'FICHE 5-Budget'!B85</f>
        <v>Autre(s), non repris ci-avant : à préciser</v>
      </c>
      <c r="B210" s="491">
        <f>'FICHE 5-Budget'!C85</f>
        <v>0</v>
      </c>
      <c r="C210" s="491">
        <f>'FICHE 5-Budget'!D85</f>
        <v>0</v>
      </c>
      <c r="D210" s="901">
        <f>'FICHE 5-Budget'!E85</f>
        <v>0</v>
      </c>
      <c r="E210" s="491">
        <f>'FICHE 5-Budget'!F85</f>
        <v>0</v>
      </c>
      <c r="F210" s="491">
        <f>'FICHE 5-Budget'!G85</f>
        <v>0</v>
      </c>
      <c r="G210" s="890">
        <f>'FICHE 5-Budget'!H85</f>
        <v>0</v>
      </c>
      <c r="H210" s="890">
        <f>'FICHE 5-Budget'!I85</f>
        <v>0</v>
      </c>
      <c r="I210" s="381">
        <f>'FICHE 5-Budget'!J85</f>
        <v>0</v>
      </c>
      <c r="J210" s="491">
        <f>'FICHE 5-Budget'!K85</f>
        <v>0</v>
      </c>
      <c r="K210" s="1319">
        <f t="shared" si="0"/>
        <v>0</v>
      </c>
      <c r="L210" s="430"/>
      <c r="M210" s="1166"/>
      <c r="N210" s="430"/>
    </row>
    <row r="211" spans="1:14" s="429" customFormat="1" ht="15.6" outlineLevel="1" x14ac:dyDescent="0.3">
      <c r="A211" s="450">
        <f>'FICHE 5-Budget'!B86</f>
        <v>0</v>
      </c>
      <c r="B211" s="491">
        <f>'FICHE 5-Budget'!C86</f>
        <v>0</v>
      </c>
      <c r="C211" s="491">
        <f>'FICHE 5-Budget'!D86</f>
        <v>0</v>
      </c>
      <c r="D211" s="901">
        <f>'FICHE 5-Budget'!E86</f>
        <v>0</v>
      </c>
      <c r="E211" s="491">
        <f>'FICHE 5-Budget'!F86</f>
        <v>0</v>
      </c>
      <c r="F211" s="491">
        <f>'FICHE 5-Budget'!G86</f>
        <v>0</v>
      </c>
      <c r="G211" s="890">
        <f>'FICHE 5-Budget'!H86</f>
        <v>0</v>
      </c>
      <c r="H211" s="890">
        <f>'FICHE 5-Budget'!I86</f>
        <v>0</v>
      </c>
      <c r="I211" s="381">
        <f>'FICHE 5-Budget'!J86</f>
        <v>0</v>
      </c>
      <c r="J211" s="491">
        <f>'FICHE 5-Budget'!K86</f>
        <v>0</v>
      </c>
      <c r="K211" s="1319">
        <f t="shared" si="0"/>
        <v>0</v>
      </c>
      <c r="L211" s="430"/>
      <c r="M211" s="1166"/>
      <c r="N211" s="430"/>
    </row>
    <row r="212" spans="1:14" s="429" customFormat="1" ht="15.6" x14ac:dyDescent="0.3">
      <c r="A212" s="452" t="s">
        <v>319</v>
      </c>
      <c r="B212" s="1320"/>
      <c r="C212" s="1321"/>
      <c r="D212" s="1316"/>
      <c r="E212" s="1322"/>
      <c r="F212" s="1321"/>
      <c r="G212" s="1323"/>
      <c r="H212" s="1321"/>
      <c r="I212" s="1321"/>
      <c r="J212" s="1317"/>
      <c r="K212" s="1324"/>
      <c r="L212" s="430"/>
      <c r="M212" s="1166"/>
    </row>
    <row r="213" spans="1:14" s="429" customFormat="1" ht="15.6" x14ac:dyDescent="0.3">
      <c r="A213" s="1325" t="s">
        <v>861</v>
      </c>
      <c r="B213" s="1326"/>
      <c r="C213" s="1327"/>
      <c r="D213" s="1357"/>
      <c r="E213" s="1152"/>
      <c r="F213" s="1327"/>
      <c r="G213" s="1328">
        <f>SUM(G214:G227)</f>
        <v>0</v>
      </c>
      <c r="H213" s="1328">
        <f>SUM(H214:H227)</f>
        <v>0</v>
      </c>
      <c r="I213" s="1328">
        <f>SUM(I214:I227)</f>
        <v>0</v>
      </c>
      <c r="J213" s="1329"/>
      <c r="K213" s="1330">
        <f>SUM(K214:K227)</f>
        <v>0</v>
      </c>
      <c r="L213" s="430"/>
      <c r="M213" s="1166"/>
    </row>
    <row r="214" spans="1:14" s="429" customFormat="1" ht="15.6" outlineLevel="1" x14ac:dyDescent="0.3">
      <c r="A214" s="450" t="str">
        <f>+'FICHE 5-Budget'!B89</f>
        <v>Producteur.rice</v>
      </c>
      <c r="B214" s="491">
        <f>+'FICHE 5-Budget'!C89</f>
        <v>0</v>
      </c>
      <c r="C214" s="491">
        <f>+'FICHE 5-Budget'!D89</f>
        <v>0</v>
      </c>
      <c r="D214" s="901">
        <f>+'FICHE 5-Budget'!E89</f>
        <v>0</v>
      </c>
      <c r="E214" s="491">
        <f>+'FICHE 5-Budget'!F89</f>
        <v>0</v>
      </c>
      <c r="F214" s="491">
        <f>+'FICHE 5-Budget'!G89</f>
        <v>0</v>
      </c>
      <c r="G214" s="890">
        <f>+'FICHE 5-Budget'!H89</f>
        <v>0</v>
      </c>
      <c r="H214" s="890">
        <f>+'FICHE 5-Budget'!I89</f>
        <v>0</v>
      </c>
      <c r="I214" s="890">
        <f>+'FICHE 5-Budget'!J89</f>
        <v>0</v>
      </c>
      <c r="J214" s="491">
        <f>+'FICHE 5-Budget'!K89</f>
        <v>0</v>
      </c>
      <c r="K214" s="1319">
        <f>G214</f>
        <v>0</v>
      </c>
      <c r="L214" s="430"/>
      <c r="M214" s="1166"/>
    </row>
    <row r="215" spans="1:14" s="429" customFormat="1" ht="15.6" outlineLevel="1" x14ac:dyDescent="0.3">
      <c r="A215" s="450" t="str">
        <f>+'FICHE 5-Budget'!B90</f>
        <v>Lead Game Designer</v>
      </c>
      <c r="B215" s="491" t="e">
        <f>+'FICHE 5-Budget'!#REF!</f>
        <v>#REF!</v>
      </c>
      <c r="C215" s="491">
        <f>+'FICHE 5-Budget'!D90</f>
        <v>0</v>
      </c>
      <c r="D215" s="901">
        <f>+'FICHE 5-Budget'!E90</f>
        <v>0</v>
      </c>
      <c r="E215" s="491">
        <f>+'FICHE 5-Budget'!F90</f>
        <v>0</v>
      </c>
      <c r="F215" s="491">
        <f>+'FICHE 5-Budget'!G90</f>
        <v>0</v>
      </c>
      <c r="G215" s="890">
        <f>+'FICHE 5-Budget'!H90</f>
        <v>0</v>
      </c>
      <c r="H215" s="890">
        <f>+'FICHE 5-Budget'!I90</f>
        <v>0</v>
      </c>
      <c r="I215" s="890">
        <f>+'FICHE 5-Budget'!J90</f>
        <v>0</v>
      </c>
      <c r="J215" s="491">
        <f>+'FICHE 5-Budget'!K90</f>
        <v>0</v>
      </c>
      <c r="K215" s="1319">
        <f t="shared" ref="K215:K278" si="1">G215</f>
        <v>0</v>
      </c>
      <c r="L215" s="430"/>
      <c r="M215" s="1166"/>
    </row>
    <row r="216" spans="1:14" s="429" customFormat="1" ht="15.6" outlineLevel="1" x14ac:dyDescent="0.3">
      <c r="A216" s="450" t="str">
        <f>+'FICHE 5-Budget'!B91</f>
        <v>Directeur.rice artistique</v>
      </c>
      <c r="B216" s="491">
        <f>+'FICHE 5-Budget'!C90</f>
        <v>0</v>
      </c>
      <c r="C216" s="491">
        <f>+'FICHE 5-Budget'!D91</f>
        <v>0</v>
      </c>
      <c r="D216" s="901">
        <f>+'FICHE 5-Budget'!E91</f>
        <v>0</v>
      </c>
      <c r="E216" s="491">
        <f>+'FICHE 5-Budget'!F91</f>
        <v>0</v>
      </c>
      <c r="F216" s="491">
        <f>+'FICHE 5-Budget'!G91</f>
        <v>0</v>
      </c>
      <c r="G216" s="890">
        <f>+'FICHE 5-Budget'!H91</f>
        <v>0</v>
      </c>
      <c r="H216" s="890">
        <f>+'FICHE 5-Budget'!I91</f>
        <v>0</v>
      </c>
      <c r="I216" s="890">
        <f>+'FICHE 5-Budget'!J91</f>
        <v>0</v>
      </c>
      <c r="J216" s="491">
        <f>+'FICHE 5-Budget'!K91</f>
        <v>0</v>
      </c>
      <c r="K216" s="1319">
        <f t="shared" si="1"/>
        <v>0</v>
      </c>
      <c r="L216" s="430"/>
      <c r="M216" s="1166"/>
    </row>
    <row r="217" spans="1:14" s="429" customFormat="1" ht="15.6" outlineLevel="1" x14ac:dyDescent="0.3">
      <c r="A217" s="450" t="str">
        <f>+'FICHE 5-Budget'!B92</f>
        <v>Lead graphiste</v>
      </c>
      <c r="B217" s="491">
        <f>+'FICHE 5-Budget'!C92</f>
        <v>0</v>
      </c>
      <c r="C217" s="491">
        <f>+'FICHE 5-Budget'!D92</f>
        <v>0</v>
      </c>
      <c r="D217" s="901">
        <f>+'FICHE 5-Budget'!E92</f>
        <v>0</v>
      </c>
      <c r="E217" s="491">
        <f>+'FICHE 5-Budget'!F92</f>
        <v>0</v>
      </c>
      <c r="F217" s="491">
        <f>+'FICHE 5-Budget'!G92</f>
        <v>0</v>
      </c>
      <c r="G217" s="890">
        <f>+'FICHE 5-Budget'!H92</f>
        <v>0</v>
      </c>
      <c r="H217" s="890">
        <f>+'FICHE 5-Budget'!I92</f>
        <v>0</v>
      </c>
      <c r="I217" s="890">
        <f>+'FICHE 5-Budget'!J92</f>
        <v>0</v>
      </c>
      <c r="J217" s="491">
        <f>+'FICHE 5-Budget'!K92</f>
        <v>0</v>
      </c>
      <c r="K217" s="1319">
        <f t="shared" si="1"/>
        <v>0</v>
      </c>
      <c r="L217" s="430"/>
      <c r="M217" s="1166"/>
    </row>
    <row r="218" spans="1:14" s="429" customFormat="1" ht="15.6" outlineLevel="1" x14ac:dyDescent="0.3">
      <c r="A218" s="450" t="str">
        <f>+'FICHE 5-Budget'!B93</f>
        <v>Lead animateur.rice</v>
      </c>
      <c r="B218" s="491">
        <f>+'FICHE 5-Budget'!C93</f>
        <v>0</v>
      </c>
      <c r="C218" s="491">
        <f>+'FICHE 5-Budget'!D93</f>
        <v>0</v>
      </c>
      <c r="D218" s="901">
        <f>+'FICHE 5-Budget'!E93</f>
        <v>0</v>
      </c>
      <c r="E218" s="491">
        <f>+'FICHE 5-Budget'!F93</f>
        <v>0</v>
      </c>
      <c r="F218" s="491">
        <f>+'FICHE 5-Budget'!G93</f>
        <v>0</v>
      </c>
      <c r="G218" s="890">
        <f>+'FICHE 5-Budget'!H93</f>
        <v>0</v>
      </c>
      <c r="H218" s="890">
        <f>+'FICHE 5-Budget'!I93</f>
        <v>0</v>
      </c>
      <c r="I218" s="890">
        <f>+'FICHE 5-Budget'!J93</f>
        <v>0</v>
      </c>
      <c r="J218" s="491">
        <f>+'FICHE 5-Budget'!K93</f>
        <v>0</v>
      </c>
      <c r="K218" s="1319">
        <f t="shared" si="1"/>
        <v>0</v>
      </c>
      <c r="L218" s="430"/>
      <c r="M218" s="1166"/>
    </row>
    <row r="219" spans="1:14" s="429" customFormat="1" ht="15.6" outlineLevel="1" x14ac:dyDescent="0.3">
      <c r="A219" s="450">
        <f>+'FICHE 5-Budget'!B94</f>
        <v>0</v>
      </c>
      <c r="B219" s="491">
        <f>+'FICHE 5-Budget'!C94</f>
        <v>0</v>
      </c>
      <c r="C219" s="491">
        <f>+'FICHE 5-Budget'!D94</f>
        <v>0</v>
      </c>
      <c r="D219" s="901">
        <f>+'FICHE 5-Budget'!E94</f>
        <v>0</v>
      </c>
      <c r="E219" s="491">
        <f>+'FICHE 5-Budget'!F94</f>
        <v>0</v>
      </c>
      <c r="F219" s="491">
        <f>+'FICHE 5-Budget'!G94</f>
        <v>0</v>
      </c>
      <c r="G219" s="890">
        <f>+'FICHE 5-Budget'!H94</f>
        <v>0</v>
      </c>
      <c r="H219" s="890">
        <f>+'FICHE 5-Budget'!I94</f>
        <v>0</v>
      </c>
      <c r="I219" s="890">
        <f>+'FICHE 5-Budget'!J94</f>
        <v>0</v>
      </c>
      <c r="J219" s="491">
        <f>+'FICHE 5-Budget'!K94</f>
        <v>0</v>
      </c>
      <c r="K219" s="1319">
        <f t="shared" si="1"/>
        <v>0</v>
      </c>
      <c r="L219" s="430"/>
      <c r="M219" s="1166"/>
    </row>
    <row r="220" spans="1:14" s="429" customFormat="1" ht="15.6" outlineLevel="1" x14ac:dyDescent="0.3">
      <c r="A220" s="450" t="str">
        <f>+'FICHE 5-Budget'!B95</f>
        <v>Design Director</v>
      </c>
      <c r="B220" s="491">
        <f>+'FICHE 5-Budget'!C95</f>
        <v>0</v>
      </c>
      <c r="C220" s="491">
        <f>+'FICHE 5-Budget'!D95</f>
        <v>0</v>
      </c>
      <c r="D220" s="901">
        <f>+'FICHE 5-Budget'!E95</f>
        <v>0</v>
      </c>
      <c r="E220" s="491">
        <f>+'FICHE 5-Budget'!F95</f>
        <v>0</v>
      </c>
      <c r="F220" s="491">
        <f>+'FICHE 5-Budget'!G95</f>
        <v>0</v>
      </c>
      <c r="G220" s="890">
        <f>+'FICHE 5-Budget'!H95</f>
        <v>0</v>
      </c>
      <c r="H220" s="890">
        <f>+'FICHE 5-Budget'!I95</f>
        <v>0</v>
      </c>
      <c r="I220" s="890">
        <f>+'FICHE 5-Budget'!J95</f>
        <v>0</v>
      </c>
      <c r="J220" s="491">
        <f>+'FICHE 5-Budget'!K95</f>
        <v>0</v>
      </c>
      <c r="K220" s="1319">
        <f t="shared" si="1"/>
        <v>0</v>
      </c>
      <c r="L220" s="430"/>
      <c r="M220" s="1166"/>
    </row>
    <row r="221" spans="1:14" s="429" customFormat="1" ht="15.6" outlineLevel="1" x14ac:dyDescent="0.3">
      <c r="A221" s="450">
        <f>+'FICHE 5-Budget'!B96</f>
        <v>0</v>
      </c>
      <c r="B221" s="491">
        <f>+'FICHE 5-Budget'!C96</f>
        <v>0</v>
      </c>
      <c r="C221" s="491">
        <f>+'FICHE 5-Budget'!D96</f>
        <v>0</v>
      </c>
      <c r="D221" s="901">
        <f>+'FICHE 5-Budget'!E96</f>
        <v>0</v>
      </c>
      <c r="E221" s="491">
        <f>+'FICHE 5-Budget'!F96</f>
        <v>0</v>
      </c>
      <c r="F221" s="491">
        <f>+'FICHE 5-Budget'!G96</f>
        <v>0</v>
      </c>
      <c r="G221" s="890">
        <f>+'FICHE 5-Budget'!H96</f>
        <v>0</v>
      </c>
      <c r="H221" s="890">
        <f>+'FICHE 5-Budget'!I96</f>
        <v>0</v>
      </c>
      <c r="I221" s="890">
        <f>+'FICHE 5-Budget'!J96</f>
        <v>0</v>
      </c>
      <c r="J221" s="491">
        <f>+'FICHE 5-Budget'!K96</f>
        <v>0</v>
      </c>
      <c r="K221" s="1319">
        <f t="shared" si="1"/>
        <v>0</v>
      </c>
      <c r="L221" s="430"/>
      <c r="M221" s="1166"/>
    </row>
    <row r="222" spans="1:14" s="429" customFormat="1" ht="15.6" outlineLevel="1" x14ac:dyDescent="0.3">
      <c r="A222" s="450" t="str">
        <f>+'FICHE 5-Budget'!B97</f>
        <v>Lead développeur</v>
      </c>
      <c r="B222" s="491">
        <f>+'FICHE 5-Budget'!C97</f>
        <v>0</v>
      </c>
      <c r="C222" s="491">
        <f>+'FICHE 5-Budget'!D97</f>
        <v>0</v>
      </c>
      <c r="D222" s="901">
        <f>+'FICHE 5-Budget'!E97</f>
        <v>0</v>
      </c>
      <c r="E222" s="491">
        <f>+'FICHE 5-Budget'!F97</f>
        <v>0</v>
      </c>
      <c r="F222" s="491">
        <f>+'FICHE 5-Budget'!G97</f>
        <v>0</v>
      </c>
      <c r="G222" s="890">
        <f>+'FICHE 5-Budget'!H97</f>
        <v>0</v>
      </c>
      <c r="H222" s="890">
        <f>+'FICHE 5-Budget'!I97</f>
        <v>0</v>
      </c>
      <c r="I222" s="890">
        <f>+'FICHE 5-Budget'!J97</f>
        <v>0</v>
      </c>
      <c r="J222" s="491">
        <f>+'FICHE 5-Budget'!K97</f>
        <v>0</v>
      </c>
      <c r="K222" s="1319">
        <f t="shared" si="1"/>
        <v>0</v>
      </c>
      <c r="L222" s="430"/>
      <c r="M222" s="1166"/>
    </row>
    <row r="223" spans="1:14" s="429" customFormat="1" ht="15.6" outlineLevel="1" x14ac:dyDescent="0.3">
      <c r="A223" s="450">
        <f>+'FICHE 5-Budget'!B98</f>
        <v>0</v>
      </c>
      <c r="B223" s="491">
        <f>+'FICHE 5-Budget'!C98</f>
        <v>0</v>
      </c>
      <c r="C223" s="491">
        <f>+'FICHE 5-Budget'!D98</f>
        <v>0</v>
      </c>
      <c r="D223" s="901">
        <f>+'FICHE 5-Budget'!E98</f>
        <v>0</v>
      </c>
      <c r="E223" s="491">
        <f>+'FICHE 5-Budget'!F98</f>
        <v>0</v>
      </c>
      <c r="F223" s="491">
        <f>+'FICHE 5-Budget'!G98</f>
        <v>0</v>
      </c>
      <c r="G223" s="890">
        <f>+'FICHE 5-Budget'!H98</f>
        <v>0</v>
      </c>
      <c r="H223" s="890">
        <f>+'FICHE 5-Budget'!I98</f>
        <v>0</v>
      </c>
      <c r="I223" s="890">
        <f>+'FICHE 5-Budget'!J98</f>
        <v>0</v>
      </c>
      <c r="J223" s="491">
        <f>+'FICHE 5-Budget'!K98</f>
        <v>0</v>
      </c>
      <c r="K223" s="1319">
        <f t="shared" si="1"/>
        <v>0</v>
      </c>
      <c r="L223" s="430"/>
      <c r="M223" s="1166"/>
    </row>
    <row r="224" spans="1:14" s="429" customFormat="1" ht="15.6" outlineLevel="1" x14ac:dyDescent="0.3">
      <c r="A224" s="450" t="str">
        <f>+'FICHE 5-Budget'!B99</f>
        <v>Autre(s), non repris ci-avant : à préciser</v>
      </c>
      <c r="B224" s="491">
        <f>+'FICHE 5-Budget'!C99</f>
        <v>0</v>
      </c>
      <c r="C224" s="491">
        <f>+'FICHE 5-Budget'!D99</f>
        <v>0</v>
      </c>
      <c r="D224" s="901">
        <f>+'FICHE 5-Budget'!E99</f>
        <v>0</v>
      </c>
      <c r="E224" s="491">
        <f>+'FICHE 5-Budget'!F99</f>
        <v>0</v>
      </c>
      <c r="F224" s="491">
        <f>+'FICHE 5-Budget'!G99</f>
        <v>0</v>
      </c>
      <c r="G224" s="890">
        <f>+'FICHE 5-Budget'!H99</f>
        <v>0</v>
      </c>
      <c r="H224" s="890">
        <f>+'FICHE 5-Budget'!I99</f>
        <v>0</v>
      </c>
      <c r="I224" s="890">
        <f>+'FICHE 5-Budget'!J99</f>
        <v>0</v>
      </c>
      <c r="J224" s="491">
        <f>+'FICHE 5-Budget'!K99</f>
        <v>0</v>
      </c>
      <c r="K224" s="1319">
        <f t="shared" si="1"/>
        <v>0</v>
      </c>
      <c r="L224" s="430"/>
      <c r="M224" s="1166"/>
    </row>
    <row r="225" spans="1:13" s="429" customFormat="1" ht="15.6" outlineLevel="1" x14ac:dyDescent="0.3">
      <c r="A225" s="450">
        <f>+'FICHE 5-Budget'!B100</f>
        <v>0</v>
      </c>
      <c r="B225" s="491">
        <f>+'FICHE 5-Budget'!C100</f>
        <v>0</v>
      </c>
      <c r="C225" s="491">
        <f>+'FICHE 5-Budget'!D100</f>
        <v>0</v>
      </c>
      <c r="D225" s="901">
        <f>+'FICHE 5-Budget'!E100</f>
        <v>0</v>
      </c>
      <c r="E225" s="491">
        <f>+'FICHE 5-Budget'!F100</f>
        <v>0</v>
      </c>
      <c r="F225" s="491">
        <f>+'FICHE 5-Budget'!G100</f>
        <v>0</v>
      </c>
      <c r="G225" s="890">
        <f>+'FICHE 5-Budget'!H100</f>
        <v>0</v>
      </c>
      <c r="H225" s="890">
        <f>+'FICHE 5-Budget'!I100</f>
        <v>0</v>
      </c>
      <c r="I225" s="890">
        <f>+'FICHE 5-Budget'!J100</f>
        <v>0</v>
      </c>
      <c r="J225" s="491">
        <f>+'FICHE 5-Budget'!K100</f>
        <v>0</v>
      </c>
      <c r="K225" s="1319">
        <f t="shared" si="1"/>
        <v>0</v>
      </c>
      <c r="L225" s="430"/>
      <c r="M225" s="1166"/>
    </row>
    <row r="226" spans="1:13" s="429" customFormat="1" ht="15.6" outlineLevel="1" x14ac:dyDescent="0.3">
      <c r="A226" s="450">
        <f>+'FICHE 5-Budget'!B101</f>
        <v>0</v>
      </c>
      <c r="B226" s="491">
        <f>+'FICHE 5-Budget'!C101</f>
        <v>0</v>
      </c>
      <c r="C226" s="491">
        <f>+'FICHE 5-Budget'!D101</f>
        <v>0</v>
      </c>
      <c r="D226" s="901">
        <f>+'FICHE 5-Budget'!E101</f>
        <v>0</v>
      </c>
      <c r="E226" s="491">
        <f>+'FICHE 5-Budget'!F101</f>
        <v>0</v>
      </c>
      <c r="F226" s="491">
        <f>+'FICHE 5-Budget'!G101</f>
        <v>0</v>
      </c>
      <c r="G226" s="890">
        <f>+'FICHE 5-Budget'!H101</f>
        <v>0</v>
      </c>
      <c r="H226" s="890">
        <f>+'FICHE 5-Budget'!I101</f>
        <v>0</v>
      </c>
      <c r="I226" s="890">
        <f>+'FICHE 5-Budget'!J101</f>
        <v>0</v>
      </c>
      <c r="J226" s="491">
        <f>+'FICHE 5-Budget'!K101</f>
        <v>0</v>
      </c>
      <c r="K226" s="1319">
        <f t="shared" si="1"/>
        <v>0</v>
      </c>
      <c r="L226" s="430"/>
      <c r="M226" s="1166"/>
    </row>
    <row r="227" spans="1:13" s="429" customFormat="1" ht="15.6" outlineLevel="1" x14ac:dyDescent="0.3">
      <c r="A227" s="450"/>
      <c r="B227" s="491"/>
      <c r="C227" s="491"/>
      <c r="D227" s="901"/>
      <c r="E227" s="491"/>
      <c r="F227" s="491"/>
      <c r="G227" s="890"/>
      <c r="H227" s="890"/>
      <c r="I227" s="890"/>
      <c r="J227" s="491"/>
      <c r="K227" s="1319">
        <f t="shared" si="1"/>
        <v>0</v>
      </c>
      <c r="L227" s="430"/>
      <c r="M227" s="1166"/>
    </row>
    <row r="228" spans="1:13" s="429" customFormat="1" ht="15.6" x14ac:dyDescent="0.3">
      <c r="A228" s="1331" t="s">
        <v>67</v>
      </c>
      <c r="B228" s="1332"/>
      <c r="C228" s="1332"/>
      <c r="D228" s="1333"/>
      <c r="E228" s="1332"/>
      <c r="F228" s="1332"/>
      <c r="G228" s="910">
        <f>SUM(G229:G244)</f>
        <v>0</v>
      </c>
      <c r="H228" s="911">
        <f>SUM(H229:H244)</f>
        <v>0</v>
      </c>
      <c r="I228" s="911">
        <f>SUM(I229:I244)</f>
        <v>0</v>
      </c>
      <c r="J228" s="1334"/>
      <c r="K228" s="1330">
        <f>SUM(K229:K246)</f>
        <v>0</v>
      </c>
      <c r="L228" s="434"/>
      <c r="M228" s="1167"/>
    </row>
    <row r="229" spans="1:13" s="429" customFormat="1" ht="15.6" outlineLevel="1" x14ac:dyDescent="0.3">
      <c r="A229" s="710" t="str">
        <f>+'FICHE 5-Budget'!B103</f>
        <v>Game Designer</v>
      </c>
      <c r="B229" s="1335">
        <f>+'FICHE 5-Budget'!C103</f>
        <v>0</v>
      </c>
      <c r="C229" s="1335">
        <f>+'FICHE 5-Budget'!D103</f>
        <v>0</v>
      </c>
      <c r="D229" s="1336">
        <f>+'FICHE 5-Budget'!E103</f>
        <v>0</v>
      </c>
      <c r="E229" s="1335">
        <f>+'FICHE 5-Budget'!F103</f>
        <v>0</v>
      </c>
      <c r="F229" s="1335">
        <f>+'FICHE 5-Budget'!G103</f>
        <v>0</v>
      </c>
      <c r="G229" s="909">
        <f>+'FICHE 5-Budget'!H103</f>
        <v>0</v>
      </c>
      <c r="H229" s="909">
        <f>+'FICHE 5-Budget'!I103</f>
        <v>0</v>
      </c>
      <c r="I229" s="909">
        <f>+'FICHE 5-Budget'!J103</f>
        <v>0</v>
      </c>
      <c r="J229" s="1335">
        <f>+'FICHE 5-Budget'!K103</f>
        <v>0</v>
      </c>
      <c r="K229" s="1319">
        <f t="shared" si="1"/>
        <v>0</v>
      </c>
      <c r="L229" s="434"/>
      <c r="M229" s="1168"/>
    </row>
    <row r="230" spans="1:13" s="429" customFormat="1" ht="15.6" outlineLevel="1" x14ac:dyDescent="0.3">
      <c r="A230" s="710">
        <f>+'FICHE 5-Budget'!B104</f>
        <v>0</v>
      </c>
      <c r="B230" s="1335">
        <f>+'FICHE 5-Budget'!C104</f>
        <v>0</v>
      </c>
      <c r="C230" s="1335">
        <f>+'FICHE 5-Budget'!D104</f>
        <v>0</v>
      </c>
      <c r="D230" s="1336">
        <f>+'FICHE 5-Budget'!E104</f>
        <v>0</v>
      </c>
      <c r="E230" s="1335">
        <f>+'FICHE 5-Budget'!F104</f>
        <v>0</v>
      </c>
      <c r="F230" s="1335">
        <f>+'FICHE 5-Budget'!G104</f>
        <v>0</v>
      </c>
      <c r="G230" s="909">
        <f>+'FICHE 5-Budget'!H104</f>
        <v>0</v>
      </c>
      <c r="H230" s="909">
        <f>+'FICHE 5-Budget'!I104</f>
        <v>0</v>
      </c>
      <c r="I230" s="909">
        <f>+'FICHE 5-Budget'!J104</f>
        <v>0</v>
      </c>
      <c r="J230" s="1335">
        <f>+'FICHE 5-Budget'!K104</f>
        <v>0</v>
      </c>
      <c r="K230" s="1319">
        <f t="shared" si="1"/>
        <v>0</v>
      </c>
      <c r="L230" s="434"/>
      <c r="M230" s="1168"/>
    </row>
    <row r="231" spans="1:13" s="429" customFormat="1" ht="15.6" outlineLevel="1" x14ac:dyDescent="0.3">
      <c r="A231" s="710" t="str">
        <f>+'FICHE 5-Budget'!B105</f>
        <v>Level Designer</v>
      </c>
      <c r="B231" s="1335">
        <f>+'FICHE 5-Budget'!C105</f>
        <v>0</v>
      </c>
      <c r="C231" s="1335">
        <f>+'FICHE 5-Budget'!D105</f>
        <v>0</v>
      </c>
      <c r="D231" s="1336">
        <f>+'FICHE 5-Budget'!E105</f>
        <v>0</v>
      </c>
      <c r="E231" s="1335">
        <f>+'FICHE 5-Budget'!F105</f>
        <v>0</v>
      </c>
      <c r="F231" s="1335">
        <f>+'FICHE 5-Budget'!G105</f>
        <v>0</v>
      </c>
      <c r="G231" s="909">
        <f>+'FICHE 5-Budget'!H105</f>
        <v>0</v>
      </c>
      <c r="H231" s="909">
        <f>+'FICHE 5-Budget'!I105</f>
        <v>0</v>
      </c>
      <c r="I231" s="909">
        <f>+'FICHE 5-Budget'!J105</f>
        <v>0</v>
      </c>
      <c r="J231" s="1335">
        <f>+'FICHE 5-Budget'!K105</f>
        <v>0</v>
      </c>
      <c r="K231" s="1319">
        <f t="shared" si="1"/>
        <v>0</v>
      </c>
      <c r="L231" s="434"/>
      <c r="M231" s="1168"/>
    </row>
    <row r="232" spans="1:13" s="429" customFormat="1" ht="15.6" outlineLevel="1" x14ac:dyDescent="0.3">
      <c r="A232" s="710">
        <f>+'FICHE 5-Budget'!B106</f>
        <v>0</v>
      </c>
      <c r="B232" s="1335">
        <f>+'FICHE 5-Budget'!C106</f>
        <v>0</v>
      </c>
      <c r="C232" s="1335">
        <f>+'FICHE 5-Budget'!D106</f>
        <v>0</v>
      </c>
      <c r="D232" s="1336">
        <f>+'FICHE 5-Budget'!E106</f>
        <v>0</v>
      </c>
      <c r="E232" s="1335">
        <f>+'FICHE 5-Budget'!F106</f>
        <v>0</v>
      </c>
      <c r="F232" s="1335">
        <f>+'FICHE 5-Budget'!G106</f>
        <v>0</v>
      </c>
      <c r="G232" s="909">
        <f>+'FICHE 5-Budget'!H106</f>
        <v>0</v>
      </c>
      <c r="H232" s="909">
        <f>+'FICHE 5-Budget'!I106</f>
        <v>0</v>
      </c>
      <c r="I232" s="909">
        <f>+'FICHE 5-Budget'!J106</f>
        <v>0</v>
      </c>
      <c r="J232" s="1335">
        <f>+'FICHE 5-Budget'!K106</f>
        <v>0</v>
      </c>
      <c r="K232" s="1319">
        <f t="shared" si="1"/>
        <v>0</v>
      </c>
      <c r="L232" s="434"/>
      <c r="M232" s="1168"/>
    </row>
    <row r="233" spans="1:13" s="429" customFormat="1" ht="15.6" outlineLevel="1" x14ac:dyDescent="0.3">
      <c r="A233" s="710" t="str">
        <f>+'FICHE 5-Budget'!B107</f>
        <v>Narrative Designer</v>
      </c>
      <c r="B233" s="1335">
        <f>+'FICHE 5-Budget'!C107</f>
        <v>0</v>
      </c>
      <c r="C233" s="1335">
        <f>+'FICHE 5-Budget'!D107</f>
        <v>0</v>
      </c>
      <c r="D233" s="1336">
        <f>+'FICHE 5-Budget'!E107</f>
        <v>0</v>
      </c>
      <c r="E233" s="1335">
        <f>+'FICHE 5-Budget'!F107</f>
        <v>0</v>
      </c>
      <c r="F233" s="1335">
        <f>+'FICHE 5-Budget'!G107</f>
        <v>0</v>
      </c>
      <c r="G233" s="909">
        <f>+'FICHE 5-Budget'!H107</f>
        <v>0</v>
      </c>
      <c r="H233" s="909">
        <f>+'FICHE 5-Budget'!I107</f>
        <v>0</v>
      </c>
      <c r="I233" s="909">
        <f>+'FICHE 5-Budget'!J107</f>
        <v>0</v>
      </c>
      <c r="J233" s="1335">
        <f>+'FICHE 5-Budget'!K107</f>
        <v>0</v>
      </c>
      <c r="K233" s="1319">
        <f t="shared" si="1"/>
        <v>0</v>
      </c>
      <c r="L233" s="434"/>
      <c r="M233" s="1168"/>
    </row>
    <row r="234" spans="1:13" s="429" customFormat="1" ht="15.6" outlineLevel="1" x14ac:dyDescent="0.3">
      <c r="A234" s="710" t="str">
        <f>+'FICHE 5-Budget'!B108</f>
        <v>UI, UX Designer</v>
      </c>
      <c r="B234" s="1335">
        <f>+'FICHE 5-Budget'!C108</f>
        <v>0</v>
      </c>
      <c r="C234" s="1335">
        <f>+'FICHE 5-Budget'!D108</f>
        <v>0</v>
      </c>
      <c r="D234" s="1336">
        <f>+'FICHE 5-Budget'!E108</f>
        <v>0</v>
      </c>
      <c r="E234" s="1335">
        <f>+'FICHE 5-Budget'!F108</f>
        <v>0</v>
      </c>
      <c r="F234" s="1335">
        <f>+'FICHE 5-Budget'!G108</f>
        <v>0</v>
      </c>
      <c r="G234" s="909">
        <f>+'FICHE 5-Budget'!H108</f>
        <v>0</v>
      </c>
      <c r="H234" s="909">
        <f>+'FICHE 5-Budget'!I108</f>
        <v>0</v>
      </c>
      <c r="I234" s="909">
        <f>+'FICHE 5-Budget'!J108</f>
        <v>0</v>
      </c>
      <c r="J234" s="1335">
        <f>+'FICHE 5-Budget'!K108</f>
        <v>0</v>
      </c>
      <c r="K234" s="1319">
        <f t="shared" si="1"/>
        <v>0</v>
      </c>
      <c r="L234" s="434"/>
      <c r="M234" s="1168"/>
    </row>
    <row r="235" spans="1:13" s="429" customFormat="1" ht="15.6" outlineLevel="1" x14ac:dyDescent="0.3">
      <c r="A235" s="710" t="str">
        <f>+'FICHE 5-Budget'!B109</f>
        <v>Autre(s), non repris ci-avant : à préciser</v>
      </c>
      <c r="B235" s="1335">
        <f>+'FICHE 5-Budget'!C109</f>
        <v>0</v>
      </c>
      <c r="C235" s="1335">
        <f>+'FICHE 5-Budget'!D109</f>
        <v>0</v>
      </c>
      <c r="D235" s="1336">
        <f>+'FICHE 5-Budget'!E109</f>
        <v>0</v>
      </c>
      <c r="E235" s="1335">
        <f>+'FICHE 5-Budget'!F109</f>
        <v>0</v>
      </c>
      <c r="F235" s="1335">
        <f>+'FICHE 5-Budget'!G109</f>
        <v>0</v>
      </c>
      <c r="G235" s="909">
        <f>+'FICHE 5-Budget'!H109</f>
        <v>0</v>
      </c>
      <c r="H235" s="909">
        <f>+'FICHE 5-Budget'!I109</f>
        <v>0</v>
      </c>
      <c r="I235" s="909">
        <f>+'FICHE 5-Budget'!J109</f>
        <v>0</v>
      </c>
      <c r="J235" s="1335">
        <f>+'FICHE 5-Budget'!K109</f>
        <v>0</v>
      </c>
      <c r="K235" s="1319">
        <f t="shared" si="1"/>
        <v>0</v>
      </c>
      <c r="L235" s="434"/>
      <c r="M235" s="1168"/>
    </row>
    <row r="236" spans="1:13" s="429" customFormat="1" ht="15.6" outlineLevel="1" x14ac:dyDescent="0.3">
      <c r="A236" s="710">
        <f>+'FICHE 5-Budget'!B110</f>
        <v>0</v>
      </c>
      <c r="B236" s="1335">
        <f>+'FICHE 5-Budget'!C110</f>
        <v>0</v>
      </c>
      <c r="C236" s="1335">
        <f>+'FICHE 5-Budget'!D110</f>
        <v>0</v>
      </c>
      <c r="D236" s="1336">
        <f>+'FICHE 5-Budget'!E110</f>
        <v>0</v>
      </c>
      <c r="E236" s="1335">
        <f>+'FICHE 5-Budget'!F110</f>
        <v>0</v>
      </c>
      <c r="F236" s="1335">
        <f>+'FICHE 5-Budget'!G110</f>
        <v>0</v>
      </c>
      <c r="G236" s="909">
        <f>+'FICHE 5-Budget'!H110</f>
        <v>0</v>
      </c>
      <c r="H236" s="909">
        <f>+'FICHE 5-Budget'!I110</f>
        <v>0</v>
      </c>
      <c r="I236" s="909">
        <f>+'FICHE 5-Budget'!J110</f>
        <v>0</v>
      </c>
      <c r="J236" s="1335">
        <f>+'FICHE 5-Budget'!K110</f>
        <v>0</v>
      </c>
      <c r="K236" s="1319">
        <f t="shared" si="1"/>
        <v>0</v>
      </c>
      <c r="L236" s="434"/>
      <c r="M236" s="1168"/>
    </row>
    <row r="237" spans="1:13" s="429" customFormat="1" ht="15.6" outlineLevel="1" x14ac:dyDescent="0.3">
      <c r="A237" s="710">
        <f>+'FICHE 5-Budget'!B111</f>
        <v>0</v>
      </c>
      <c r="B237" s="1335">
        <f>+'FICHE 5-Budget'!C111</f>
        <v>0</v>
      </c>
      <c r="C237" s="1335">
        <f>+'FICHE 5-Budget'!D111</f>
        <v>0</v>
      </c>
      <c r="D237" s="1336">
        <f>+'FICHE 5-Budget'!E111</f>
        <v>0</v>
      </c>
      <c r="E237" s="1335">
        <f>+'FICHE 5-Budget'!F111</f>
        <v>0</v>
      </c>
      <c r="F237" s="1335">
        <f>+'FICHE 5-Budget'!G111</f>
        <v>0</v>
      </c>
      <c r="G237" s="909">
        <f>+'FICHE 5-Budget'!H111</f>
        <v>0</v>
      </c>
      <c r="H237" s="909">
        <f>+'FICHE 5-Budget'!I111</f>
        <v>0</v>
      </c>
      <c r="I237" s="909">
        <f>+'FICHE 5-Budget'!J111</f>
        <v>0</v>
      </c>
      <c r="J237" s="1335">
        <f>+'FICHE 5-Budget'!K111</f>
        <v>0</v>
      </c>
      <c r="K237" s="1319">
        <f t="shared" si="1"/>
        <v>0</v>
      </c>
      <c r="L237" s="434"/>
      <c r="M237" s="1168"/>
    </row>
    <row r="238" spans="1:13" s="429" customFormat="1" ht="15.6" outlineLevel="1" x14ac:dyDescent="0.3">
      <c r="A238" s="710">
        <f>+'FICHE 5-Budget'!B112</f>
        <v>0</v>
      </c>
      <c r="B238" s="1335">
        <f>+'FICHE 5-Budget'!C112</f>
        <v>0</v>
      </c>
      <c r="C238" s="1335">
        <f>+'FICHE 5-Budget'!D112</f>
        <v>0</v>
      </c>
      <c r="D238" s="1336">
        <f>+'FICHE 5-Budget'!E112</f>
        <v>0</v>
      </c>
      <c r="E238" s="1335">
        <f>+'FICHE 5-Budget'!F112</f>
        <v>0</v>
      </c>
      <c r="F238" s="1335">
        <f>+'FICHE 5-Budget'!G112</f>
        <v>0</v>
      </c>
      <c r="G238" s="909">
        <f>+'FICHE 5-Budget'!H112</f>
        <v>0</v>
      </c>
      <c r="H238" s="909">
        <f>+'FICHE 5-Budget'!I112</f>
        <v>0</v>
      </c>
      <c r="I238" s="909">
        <f>+'FICHE 5-Budget'!J112</f>
        <v>0</v>
      </c>
      <c r="J238" s="1335">
        <f>+'FICHE 5-Budget'!K112</f>
        <v>0</v>
      </c>
      <c r="K238" s="1319">
        <f t="shared" si="1"/>
        <v>0</v>
      </c>
      <c r="L238" s="434"/>
      <c r="M238" s="1168"/>
    </row>
    <row r="239" spans="1:13" s="429" customFormat="1" ht="15.6" outlineLevel="1" x14ac:dyDescent="0.3">
      <c r="A239" s="710"/>
      <c r="B239" s="1335"/>
      <c r="C239" s="1335"/>
      <c r="D239" s="1336"/>
      <c r="E239" s="1335"/>
      <c r="F239" s="1335"/>
      <c r="G239" s="909"/>
      <c r="H239" s="909"/>
      <c r="I239" s="909"/>
      <c r="J239" s="1335"/>
      <c r="K239" s="1319">
        <f t="shared" si="1"/>
        <v>0</v>
      </c>
      <c r="L239" s="434"/>
      <c r="M239" s="1168"/>
    </row>
    <row r="240" spans="1:13" s="429" customFormat="1" ht="15.6" outlineLevel="1" x14ac:dyDescent="0.3">
      <c r="A240" s="710"/>
      <c r="B240" s="1335"/>
      <c r="C240" s="1335"/>
      <c r="D240" s="1336"/>
      <c r="E240" s="1335"/>
      <c r="F240" s="1335"/>
      <c r="G240" s="909"/>
      <c r="H240" s="909"/>
      <c r="I240" s="909"/>
      <c r="J240" s="1335"/>
      <c r="K240" s="1319">
        <f t="shared" si="1"/>
        <v>0</v>
      </c>
      <c r="L240" s="434"/>
      <c r="M240" s="1168"/>
    </row>
    <row r="241" spans="1:13" s="429" customFormat="1" ht="15.6" outlineLevel="1" x14ac:dyDescent="0.3">
      <c r="A241" s="710"/>
      <c r="B241" s="1335"/>
      <c r="C241" s="1335"/>
      <c r="D241" s="1336"/>
      <c r="E241" s="1335"/>
      <c r="F241" s="1335"/>
      <c r="G241" s="909"/>
      <c r="H241" s="909"/>
      <c r="I241" s="909"/>
      <c r="J241" s="1335"/>
      <c r="K241" s="1319">
        <f t="shared" si="1"/>
        <v>0</v>
      </c>
      <c r="L241" s="434"/>
      <c r="M241" s="1168"/>
    </row>
    <row r="242" spans="1:13" s="429" customFormat="1" ht="15.6" outlineLevel="1" x14ac:dyDescent="0.3">
      <c r="A242" s="710"/>
      <c r="B242" s="1335"/>
      <c r="C242" s="1335"/>
      <c r="D242" s="1336"/>
      <c r="E242" s="1335"/>
      <c r="F242" s="1335"/>
      <c r="G242" s="909"/>
      <c r="H242" s="909"/>
      <c r="I242" s="909"/>
      <c r="J242" s="1335"/>
      <c r="K242" s="1319">
        <f t="shared" si="1"/>
        <v>0</v>
      </c>
      <c r="L242" s="434"/>
      <c r="M242" s="1167"/>
    </row>
    <row r="243" spans="1:13" s="429" customFormat="1" ht="15.6" outlineLevel="1" x14ac:dyDescent="0.3">
      <c r="A243" s="710"/>
      <c r="B243" s="1335"/>
      <c r="C243" s="1335"/>
      <c r="D243" s="1336"/>
      <c r="E243" s="1335"/>
      <c r="F243" s="1335"/>
      <c r="G243" s="909"/>
      <c r="H243" s="909"/>
      <c r="I243" s="909"/>
      <c r="J243" s="1335"/>
      <c r="K243" s="1319">
        <f t="shared" si="1"/>
        <v>0</v>
      </c>
      <c r="L243" s="436"/>
      <c r="M243" s="1168"/>
    </row>
    <row r="244" spans="1:13" s="429" customFormat="1" ht="15.6" customHeight="1" outlineLevel="1" x14ac:dyDescent="0.3">
      <c r="A244" s="710"/>
      <c r="B244" s="1335"/>
      <c r="C244" s="1335"/>
      <c r="D244" s="1336"/>
      <c r="E244" s="1335"/>
      <c r="F244" s="1335"/>
      <c r="G244" s="909"/>
      <c r="H244" s="909"/>
      <c r="I244" s="909"/>
      <c r="J244" s="1335"/>
      <c r="K244" s="1319">
        <f t="shared" si="1"/>
        <v>0</v>
      </c>
      <c r="L244" s="436"/>
      <c r="M244" s="1168"/>
    </row>
    <row r="245" spans="1:13" s="429" customFormat="1" ht="15.6" customHeight="1" outlineLevel="1" x14ac:dyDescent="0.3">
      <c r="A245" s="710"/>
      <c r="B245" s="1335"/>
      <c r="C245" s="1335"/>
      <c r="D245" s="1336"/>
      <c r="E245" s="1335"/>
      <c r="F245" s="1335"/>
      <c r="G245" s="909"/>
      <c r="H245" s="909"/>
      <c r="I245" s="909"/>
      <c r="J245" s="1335"/>
      <c r="K245" s="1319">
        <f t="shared" si="1"/>
        <v>0</v>
      </c>
      <c r="L245" s="436"/>
      <c r="M245" s="1168"/>
    </row>
    <row r="246" spans="1:13" s="429" customFormat="1" ht="15.6" customHeight="1" outlineLevel="1" x14ac:dyDescent="0.3">
      <c r="A246" s="710"/>
      <c r="B246" s="1335"/>
      <c r="C246" s="1335"/>
      <c r="D246" s="1336"/>
      <c r="E246" s="1335"/>
      <c r="F246" s="1335"/>
      <c r="G246" s="909"/>
      <c r="H246" s="909"/>
      <c r="I246" s="909"/>
      <c r="J246" s="1335"/>
      <c r="K246" s="1319">
        <f t="shared" si="1"/>
        <v>0</v>
      </c>
      <c r="L246" s="436"/>
      <c r="M246" s="1168"/>
    </row>
    <row r="247" spans="1:13" s="429" customFormat="1" ht="15.6" x14ac:dyDescent="0.3">
      <c r="A247" s="711" t="s">
        <v>68</v>
      </c>
      <c r="B247" s="1337"/>
      <c r="C247" s="1338"/>
      <c r="D247" s="1339"/>
      <c r="E247" s="1338"/>
      <c r="F247" s="1338"/>
      <c r="G247" s="910">
        <f>SUM(G248:G267)</f>
        <v>0</v>
      </c>
      <c r="H247" s="911">
        <f>SUM(H248:H267)</f>
        <v>0</v>
      </c>
      <c r="I247" s="911">
        <f>SUM(I248:I267)</f>
        <v>0</v>
      </c>
      <c r="J247" s="1340"/>
      <c r="K247" s="1330">
        <f>SUM(K248:K267)</f>
        <v>0</v>
      </c>
      <c r="L247" s="436"/>
      <c r="M247" s="1168"/>
    </row>
    <row r="248" spans="1:13" s="429" customFormat="1" ht="15.6" outlineLevel="1" x14ac:dyDescent="0.3">
      <c r="A248" s="710" t="str">
        <f>'FICHE 5-Budget'!B114</f>
        <v>Développeur.euse</v>
      </c>
      <c r="B248" s="1335">
        <f>'FICHE 5-Budget'!C114</f>
        <v>0</v>
      </c>
      <c r="C248" s="1335">
        <f>'FICHE 5-Budget'!D114</f>
        <v>0</v>
      </c>
      <c r="D248" s="1336">
        <f>'FICHE 5-Budget'!E114</f>
        <v>0</v>
      </c>
      <c r="E248" s="1335">
        <f>'FICHE 5-Budget'!F114</f>
        <v>0</v>
      </c>
      <c r="F248" s="1335">
        <f>'FICHE 5-Budget'!G114</f>
        <v>0</v>
      </c>
      <c r="G248" s="909">
        <f>'FICHE 5-Budget'!H114</f>
        <v>0</v>
      </c>
      <c r="H248" s="909">
        <f>'FICHE 5-Budget'!I114</f>
        <v>0</v>
      </c>
      <c r="I248" s="909">
        <f>'FICHE 5-Budget'!J114</f>
        <v>0</v>
      </c>
      <c r="J248" s="1335">
        <f>'FICHE 5-Budget'!K114</f>
        <v>0</v>
      </c>
      <c r="K248" s="1319">
        <f t="shared" si="1"/>
        <v>0</v>
      </c>
      <c r="L248" s="436"/>
      <c r="M248" s="1168"/>
    </row>
    <row r="249" spans="1:13" s="429" customFormat="1" ht="15.6" outlineLevel="1" x14ac:dyDescent="0.3">
      <c r="A249" s="710">
        <f>'FICHE 5-Budget'!B115</f>
        <v>0</v>
      </c>
      <c r="B249" s="1335">
        <f>'FICHE 5-Budget'!C115</f>
        <v>0</v>
      </c>
      <c r="C249" s="1335">
        <f>'FICHE 5-Budget'!D115</f>
        <v>0</v>
      </c>
      <c r="D249" s="1336">
        <f>'FICHE 5-Budget'!E115</f>
        <v>0</v>
      </c>
      <c r="E249" s="1335">
        <f>'FICHE 5-Budget'!F115</f>
        <v>0</v>
      </c>
      <c r="F249" s="1335">
        <f>'FICHE 5-Budget'!G115</f>
        <v>0</v>
      </c>
      <c r="G249" s="909">
        <f>'FICHE 5-Budget'!H115</f>
        <v>0</v>
      </c>
      <c r="H249" s="909">
        <f>'FICHE 5-Budget'!I115</f>
        <v>0</v>
      </c>
      <c r="I249" s="909">
        <f>'FICHE 5-Budget'!J115</f>
        <v>0</v>
      </c>
      <c r="J249" s="1335">
        <f>'FICHE 5-Budget'!K115</f>
        <v>0</v>
      </c>
      <c r="K249" s="1319">
        <f t="shared" si="1"/>
        <v>0</v>
      </c>
      <c r="L249" s="436"/>
      <c r="M249" s="1168"/>
    </row>
    <row r="250" spans="1:13" s="429" customFormat="1" ht="15.6" outlineLevel="1" x14ac:dyDescent="0.3">
      <c r="A250" s="710" t="str">
        <f>'FICHE 5-Budget'!B116</f>
        <v>Développeur.euse Gameplay</v>
      </c>
      <c r="B250" s="1335">
        <f>'FICHE 5-Budget'!C116</f>
        <v>0</v>
      </c>
      <c r="C250" s="1335">
        <f>'FICHE 5-Budget'!D116</f>
        <v>0</v>
      </c>
      <c r="D250" s="1336">
        <f>'FICHE 5-Budget'!E116</f>
        <v>0</v>
      </c>
      <c r="E250" s="1335">
        <f>'FICHE 5-Budget'!F116</f>
        <v>0</v>
      </c>
      <c r="F250" s="1335">
        <f>'FICHE 5-Budget'!G116</f>
        <v>0</v>
      </c>
      <c r="G250" s="909">
        <f>'FICHE 5-Budget'!H116</f>
        <v>0</v>
      </c>
      <c r="H250" s="909">
        <f>'FICHE 5-Budget'!I116</f>
        <v>0</v>
      </c>
      <c r="I250" s="909">
        <f>'FICHE 5-Budget'!J116</f>
        <v>0</v>
      </c>
      <c r="J250" s="1335">
        <f>'FICHE 5-Budget'!K116</f>
        <v>0</v>
      </c>
      <c r="K250" s="1319">
        <f t="shared" si="1"/>
        <v>0</v>
      </c>
      <c r="L250" s="436"/>
      <c r="M250" s="1168"/>
    </row>
    <row r="251" spans="1:13" s="429" customFormat="1" ht="15.6" outlineLevel="1" x14ac:dyDescent="0.3">
      <c r="A251" s="710">
        <f>'FICHE 5-Budget'!B117</f>
        <v>0</v>
      </c>
      <c r="B251" s="1335">
        <f>'FICHE 5-Budget'!C117</f>
        <v>0</v>
      </c>
      <c r="C251" s="1335">
        <f>'FICHE 5-Budget'!D117</f>
        <v>0</v>
      </c>
      <c r="D251" s="1336">
        <f>'FICHE 5-Budget'!E117</f>
        <v>0</v>
      </c>
      <c r="E251" s="1335">
        <f>'FICHE 5-Budget'!F117</f>
        <v>0</v>
      </c>
      <c r="F251" s="1335">
        <f>'FICHE 5-Budget'!G117</f>
        <v>0</v>
      </c>
      <c r="G251" s="909">
        <f>'FICHE 5-Budget'!H117</f>
        <v>0</v>
      </c>
      <c r="H251" s="909">
        <f>'FICHE 5-Budget'!I117</f>
        <v>0</v>
      </c>
      <c r="I251" s="909">
        <f>'FICHE 5-Budget'!J117</f>
        <v>0</v>
      </c>
      <c r="J251" s="1335">
        <f>'FICHE 5-Budget'!K117</f>
        <v>0</v>
      </c>
      <c r="K251" s="1319">
        <f t="shared" si="1"/>
        <v>0</v>
      </c>
      <c r="L251" s="436"/>
      <c r="M251" s="1168"/>
    </row>
    <row r="252" spans="1:13" s="429" customFormat="1" ht="15.6" outlineLevel="1" x14ac:dyDescent="0.3">
      <c r="A252" s="710" t="str">
        <f>'FICHE 5-Budget'!B118</f>
        <v>Développeur.euse front-end</v>
      </c>
      <c r="B252" s="1335">
        <f>'FICHE 5-Budget'!C118</f>
        <v>0</v>
      </c>
      <c r="C252" s="1335">
        <f>'FICHE 5-Budget'!D118</f>
        <v>0</v>
      </c>
      <c r="D252" s="1336">
        <f>'FICHE 5-Budget'!E118</f>
        <v>0</v>
      </c>
      <c r="E252" s="1335">
        <f>'FICHE 5-Budget'!F118</f>
        <v>0</v>
      </c>
      <c r="F252" s="1335">
        <f>'FICHE 5-Budget'!G118</f>
        <v>0</v>
      </c>
      <c r="G252" s="909">
        <f>'FICHE 5-Budget'!H118</f>
        <v>0</v>
      </c>
      <c r="H252" s="909">
        <f>'FICHE 5-Budget'!I118</f>
        <v>0</v>
      </c>
      <c r="I252" s="909">
        <f>'FICHE 5-Budget'!J118</f>
        <v>0</v>
      </c>
      <c r="J252" s="1335">
        <f>'FICHE 5-Budget'!K118</f>
        <v>0</v>
      </c>
      <c r="K252" s="1319">
        <f t="shared" si="1"/>
        <v>0</v>
      </c>
      <c r="L252" s="436"/>
      <c r="M252" s="1168"/>
    </row>
    <row r="253" spans="1:13" s="429" customFormat="1" ht="15.6" outlineLevel="1" x14ac:dyDescent="0.3">
      <c r="A253" s="710">
        <f>'FICHE 5-Budget'!B119</f>
        <v>0</v>
      </c>
      <c r="B253" s="1335">
        <f>'FICHE 5-Budget'!C119</f>
        <v>0</v>
      </c>
      <c r="C253" s="1335">
        <f>'FICHE 5-Budget'!D119</f>
        <v>0</v>
      </c>
      <c r="D253" s="1336">
        <f>'FICHE 5-Budget'!E119</f>
        <v>0</v>
      </c>
      <c r="E253" s="1335">
        <f>'FICHE 5-Budget'!F119</f>
        <v>0</v>
      </c>
      <c r="F253" s="1335">
        <f>'FICHE 5-Budget'!G119</f>
        <v>0</v>
      </c>
      <c r="G253" s="909">
        <f>'FICHE 5-Budget'!H119</f>
        <v>0</v>
      </c>
      <c r="H253" s="909">
        <f>'FICHE 5-Budget'!I119</f>
        <v>0</v>
      </c>
      <c r="I253" s="909">
        <f>'FICHE 5-Budget'!J119</f>
        <v>0</v>
      </c>
      <c r="J253" s="1335">
        <f>'FICHE 5-Budget'!K119</f>
        <v>0</v>
      </c>
      <c r="K253" s="1319">
        <f t="shared" si="1"/>
        <v>0</v>
      </c>
      <c r="L253" s="436"/>
      <c r="M253" s="1168"/>
    </row>
    <row r="254" spans="1:13" s="429" customFormat="1" ht="15.6" outlineLevel="1" x14ac:dyDescent="0.3">
      <c r="A254" s="710" t="str">
        <f>'FICHE 5-Budget'!B120</f>
        <v>Développeur.euse back-end</v>
      </c>
      <c r="B254" s="1335">
        <f>'FICHE 5-Budget'!C120</f>
        <v>0</v>
      </c>
      <c r="C254" s="1335">
        <f>'FICHE 5-Budget'!D120</f>
        <v>0</v>
      </c>
      <c r="D254" s="1336">
        <f>'FICHE 5-Budget'!E120</f>
        <v>0</v>
      </c>
      <c r="E254" s="1335">
        <f>'FICHE 5-Budget'!F120</f>
        <v>0</v>
      </c>
      <c r="F254" s="1335">
        <f>'FICHE 5-Budget'!G120</f>
        <v>0</v>
      </c>
      <c r="G254" s="909">
        <f>'FICHE 5-Budget'!H120</f>
        <v>0</v>
      </c>
      <c r="H254" s="909">
        <f>'FICHE 5-Budget'!I120</f>
        <v>0</v>
      </c>
      <c r="I254" s="909">
        <f>'FICHE 5-Budget'!J120</f>
        <v>0</v>
      </c>
      <c r="J254" s="1335">
        <f>'FICHE 5-Budget'!K120</f>
        <v>0</v>
      </c>
      <c r="K254" s="1319">
        <f t="shared" si="1"/>
        <v>0</v>
      </c>
      <c r="L254" s="436"/>
      <c r="M254" s="1168"/>
    </row>
    <row r="255" spans="1:13" s="429" customFormat="1" ht="15.6" outlineLevel="1" x14ac:dyDescent="0.3">
      <c r="A255" s="710">
        <f>'FICHE 5-Budget'!B121</f>
        <v>0</v>
      </c>
      <c r="B255" s="1335">
        <f>'FICHE 5-Budget'!C121</f>
        <v>0</v>
      </c>
      <c r="C255" s="1335">
        <f>'FICHE 5-Budget'!D121</f>
        <v>0</v>
      </c>
      <c r="D255" s="1336">
        <f>'FICHE 5-Budget'!E121</f>
        <v>0</v>
      </c>
      <c r="E255" s="1335">
        <f>'FICHE 5-Budget'!F121</f>
        <v>0</v>
      </c>
      <c r="F255" s="1335">
        <f>'FICHE 5-Budget'!G121</f>
        <v>0</v>
      </c>
      <c r="G255" s="909">
        <f>'FICHE 5-Budget'!H121</f>
        <v>0</v>
      </c>
      <c r="H255" s="909">
        <f>'FICHE 5-Budget'!I121</f>
        <v>0</v>
      </c>
      <c r="I255" s="909">
        <f>'FICHE 5-Budget'!J121</f>
        <v>0</v>
      </c>
      <c r="J255" s="1335">
        <f>'FICHE 5-Budget'!K121</f>
        <v>0</v>
      </c>
      <c r="K255" s="1319">
        <f t="shared" si="1"/>
        <v>0</v>
      </c>
      <c r="L255" s="436"/>
      <c r="M255" s="1168"/>
    </row>
    <row r="256" spans="1:13" s="429" customFormat="1" ht="15.6" outlineLevel="1" x14ac:dyDescent="0.3">
      <c r="A256" s="710" t="str">
        <f>'FICHE 5-Budget'!B122</f>
        <v>Console tech lead</v>
      </c>
      <c r="B256" s="1335">
        <f>'FICHE 5-Budget'!C122</f>
        <v>0</v>
      </c>
      <c r="C256" s="1335">
        <f>'FICHE 5-Budget'!D122</f>
        <v>0</v>
      </c>
      <c r="D256" s="1336">
        <f>'FICHE 5-Budget'!E122</f>
        <v>0</v>
      </c>
      <c r="E256" s="1335">
        <f>'FICHE 5-Budget'!F122</f>
        <v>0</v>
      </c>
      <c r="F256" s="1335">
        <f>'FICHE 5-Budget'!G122</f>
        <v>0</v>
      </c>
      <c r="G256" s="909">
        <f>'FICHE 5-Budget'!H122</f>
        <v>0</v>
      </c>
      <c r="H256" s="909">
        <f>'FICHE 5-Budget'!I122</f>
        <v>0</v>
      </c>
      <c r="I256" s="909">
        <f>'FICHE 5-Budget'!J122</f>
        <v>0</v>
      </c>
      <c r="J256" s="1335">
        <f>'FICHE 5-Budget'!K122</f>
        <v>0</v>
      </c>
      <c r="K256" s="1319">
        <f t="shared" si="1"/>
        <v>0</v>
      </c>
      <c r="L256" s="436"/>
      <c r="M256" s="1168"/>
    </row>
    <row r="257" spans="1:13" s="429" customFormat="1" ht="15.6" outlineLevel="1" x14ac:dyDescent="0.3">
      <c r="A257" s="710">
        <f>'FICHE 5-Budget'!B123</f>
        <v>0</v>
      </c>
      <c r="B257" s="1335">
        <f>'FICHE 5-Budget'!C123</f>
        <v>0</v>
      </c>
      <c r="C257" s="1335">
        <f>'FICHE 5-Budget'!D123</f>
        <v>0</v>
      </c>
      <c r="D257" s="1336">
        <f>'FICHE 5-Budget'!E123</f>
        <v>0</v>
      </c>
      <c r="E257" s="1335">
        <f>'FICHE 5-Budget'!F123</f>
        <v>0</v>
      </c>
      <c r="F257" s="1335">
        <f>'FICHE 5-Budget'!G123</f>
        <v>0</v>
      </c>
      <c r="G257" s="909">
        <f>'FICHE 5-Budget'!H123</f>
        <v>0</v>
      </c>
      <c r="H257" s="909">
        <f>'FICHE 5-Budget'!I123</f>
        <v>0</v>
      </c>
      <c r="I257" s="909">
        <f>'FICHE 5-Budget'!J123</f>
        <v>0</v>
      </c>
      <c r="J257" s="1335">
        <f>'FICHE 5-Budget'!K123</f>
        <v>0</v>
      </c>
      <c r="K257" s="1319">
        <f t="shared" si="1"/>
        <v>0</v>
      </c>
      <c r="L257" s="436"/>
      <c r="M257" s="1168"/>
    </row>
    <row r="258" spans="1:13" s="429" customFormat="1" ht="15.6" outlineLevel="1" x14ac:dyDescent="0.3">
      <c r="A258" s="710" t="str">
        <f>'FICHE 5-Budget'!B124</f>
        <v>Console programmeur.euse</v>
      </c>
      <c r="B258" s="1335">
        <f>'FICHE 5-Budget'!C124</f>
        <v>0</v>
      </c>
      <c r="C258" s="1335">
        <f>'FICHE 5-Budget'!D124</f>
        <v>0</v>
      </c>
      <c r="D258" s="1336">
        <f>'FICHE 5-Budget'!E124</f>
        <v>0</v>
      </c>
      <c r="E258" s="1335">
        <f>'FICHE 5-Budget'!F124</f>
        <v>0</v>
      </c>
      <c r="F258" s="1335">
        <f>'FICHE 5-Budget'!G124</f>
        <v>0</v>
      </c>
      <c r="G258" s="909">
        <f>'FICHE 5-Budget'!H124</f>
        <v>0</v>
      </c>
      <c r="H258" s="909">
        <f>'FICHE 5-Budget'!I124</f>
        <v>0</v>
      </c>
      <c r="I258" s="909">
        <f>'FICHE 5-Budget'!J124</f>
        <v>0</v>
      </c>
      <c r="J258" s="1335">
        <f>'FICHE 5-Budget'!K124</f>
        <v>0</v>
      </c>
      <c r="K258" s="1319">
        <f t="shared" si="1"/>
        <v>0</v>
      </c>
      <c r="L258" s="436"/>
      <c r="M258" s="1168"/>
    </row>
    <row r="259" spans="1:13" s="429" customFormat="1" ht="15.6" outlineLevel="1" x14ac:dyDescent="0.3">
      <c r="A259" s="710">
        <f>'FICHE 5-Budget'!B125</f>
        <v>0</v>
      </c>
      <c r="B259" s="1335">
        <f>'FICHE 5-Budget'!C125</f>
        <v>0</v>
      </c>
      <c r="C259" s="1335">
        <f>'FICHE 5-Budget'!D125</f>
        <v>0</v>
      </c>
      <c r="D259" s="1336">
        <f>'FICHE 5-Budget'!E125</f>
        <v>0</v>
      </c>
      <c r="E259" s="1335">
        <f>'FICHE 5-Budget'!F125</f>
        <v>0</v>
      </c>
      <c r="F259" s="1335">
        <f>'FICHE 5-Budget'!G125</f>
        <v>0</v>
      </c>
      <c r="G259" s="909">
        <f>'FICHE 5-Budget'!H125</f>
        <v>0</v>
      </c>
      <c r="H259" s="909">
        <f>'FICHE 5-Budget'!I125</f>
        <v>0</v>
      </c>
      <c r="I259" s="909">
        <f>'FICHE 5-Budget'!J125</f>
        <v>0</v>
      </c>
      <c r="J259" s="1335">
        <f>'FICHE 5-Budget'!K125</f>
        <v>0</v>
      </c>
      <c r="K259" s="1319">
        <f t="shared" si="1"/>
        <v>0</v>
      </c>
      <c r="L259" s="436"/>
      <c r="M259" s="1168"/>
    </row>
    <row r="260" spans="1:13" s="429" customFormat="1" ht="15.6" outlineLevel="1" x14ac:dyDescent="0.3">
      <c r="A260" s="710" t="str">
        <f>'FICHE 5-Budget'!B126</f>
        <v>Gameplay programmeur.euse</v>
      </c>
      <c r="B260" s="1335">
        <f>'FICHE 5-Budget'!C126</f>
        <v>0</v>
      </c>
      <c r="C260" s="1335">
        <f>'FICHE 5-Budget'!D126</f>
        <v>0</v>
      </c>
      <c r="D260" s="1336">
        <f>'FICHE 5-Budget'!E126</f>
        <v>0</v>
      </c>
      <c r="E260" s="1335">
        <f>'FICHE 5-Budget'!F126</f>
        <v>0</v>
      </c>
      <c r="F260" s="1335">
        <f>'FICHE 5-Budget'!G126</f>
        <v>0</v>
      </c>
      <c r="G260" s="909">
        <f>'FICHE 5-Budget'!H126</f>
        <v>0</v>
      </c>
      <c r="H260" s="909">
        <f>'FICHE 5-Budget'!I126</f>
        <v>0</v>
      </c>
      <c r="I260" s="909">
        <f>'FICHE 5-Budget'!J126</f>
        <v>0</v>
      </c>
      <c r="J260" s="1335">
        <f>'FICHE 5-Budget'!K126</f>
        <v>0</v>
      </c>
      <c r="K260" s="1319">
        <f t="shared" si="1"/>
        <v>0</v>
      </c>
      <c r="L260" s="436"/>
      <c r="M260" s="1168"/>
    </row>
    <row r="261" spans="1:13" s="429" customFormat="1" ht="15.6" outlineLevel="1" x14ac:dyDescent="0.3">
      <c r="A261" s="710">
        <f>'FICHE 5-Budget'!B127</f>
        <v>0</v>
      </c>
      <c r="B261" s="1335">
        <f>'FICHE 5-Budget'!C127</f>
        <v>0</v>
      </c>
      <c r="C261" s="1335">
        <f>'FICHE 5-Budget'!D127</f>
        <v>0</v>
      </c>
      <c r="D261" s="1336">
        <f>'FICHE 5-Budget'!E127</f>
        <v>0</v>
      </c>
      <c r="E261" s="1335">
        <f>'FICHE 5-Budget'!F127</f>
        <v>0</v>
      </c>
      <c r="F261" s="1335">
        <f>'FICHE 5-Budget'!G127</f>
        <v>0</v>
      </c>
      <c r="G261" s="909">
        <f>'FICHE 5-Budget'!H127</f>
        <v>0</v>
      </c>
      <c r="H261" s="909">
        <f>'FICHE 5-Budget'!I127</f>
        <v>0</v>
      </c>
      <c r="I261" s="909">
        <f>'FICHE 5-Budget'!J127</f>
        <v>0</v>
      </c>
      <c r="J261" s="1335">
        <f>'FICHE 5-Budget'!K127</f>
        <v>0</v>
      </c>
      <c r="K261" s="1319">
        <f t="shared" si="1"/>
        <v>0</v>
      </c>
      <c r="L261" s="436"/>
      <c r="M261" s="1168"/>
    </row>
    <row r="262" spans="1:13" s="429" customFormat="1" ht="15.6" outlineLevel="1" x14ac:dyDescent="0.3">
      <c r="A262" s="710" t="str">
        <f>'FICHE 5-Budget'!B128</f>
        <v>Release programmeur.euse et intégration</v>
      </c>
      <c r="B262" s="1335">
        <f>'FICHE 5-Budget'!C128</f>
        <v>0</v>
      </c>
      <c r="C262" s="1335">
        <f>'FICHE 5-Budget'!D128</f>
        <v>0</v>
      </c>
      <c r="D262" s="1336">
        <f>'FICHE 5-Budget'!E128</f>
        <v>0</v>
      </c>
      <c r="E262" s="1335">
        <f>'FICHE 5-Budget'!F128</f>
        <v>0</v>
      </c>
      <c r="F262" s="1335">
        <f>'FICHE 5-Budget'!G128</f>
        <v>0</v>
      </c>
      <c r="G262" s="909">
        <f>'FICHE 5-Budget'!H128</f>
        <v>0</v>
      </c>
      <c r="H262" s="909">
        <f>'FICHE 5-Budget'!I128</f>
        <v>0</v>
      </c>
      <c r="I262" s="909">
        <f>'FICHE 5-Budget'!J128</f>
        <v>0</v>
      </c>
      <c r="J262" s="1335">
        <f>'FICHE 5-Budget'!K128</f>
        <v>0</v>
      </c>
      <c r="K262" s="1319">
        <f t="shared" si="1"/>
        <v>0</v>
      </c>
      <c r="L262" s="436"/>
      <c r="M262" s="1168"/>
    </row>
    <row r="263" spans="1:13" s="429" customFormat="1" ht="15.6" outlineLevel="1" x14ac:dyDescent="0.3">
      <c r="A263" s="710">
        <f>'FICHE 5-Budget'!B129</f>
        <v>0</v>
      </c>
      <c r="B263" s="1335">
        <f>'FICHE 5-Budget'!C129</f>
        <v>0</v>
      </c>
      <c r="C263" s="1335">
        <f>'FICHE 5-Budget'!D129</f>
        <v>0</v>
      </c>
      <c r="D263" s="1336">
        <f>'FICHE 5-Budget'!E129</f>
        <v>0</v>
      </c>
      <c r="E263" s="1335">
        <f>'FICHE 5-Budget'!F129</f>
        <v>0</v>
      </c>
      <c r="F263" s="1335">
        <f>'FICHE 5-Budget'!G129</f>
        <v>0</v>
      </c>
      <c r="G263" s="909">
        <f>'FICHE 5-Budget'!H129</f>
        <v>0</v>
      </c>
      <c r="H263" s="909">
        <f>'FICHE 5-Budget'!I129</f>
        <v>0</v>
      </c>
      <c r="I263" s="909">
        <f>'FICHE 5-Budget'!J129</f>
        <v>0</v>
      </c>
      <c r="J263" s="1335">
        <f>'FICHE 5-Budget'!K129</f>
        <v>0</v>
      </c>
      <c r="K263" s="1319">
        <f t="shared" si="1"/>
        <v>0</v>
      </c>
      <c r="L263" s="436"/>
      <c r="M263" s="1168"/>
    </row>
    <row r="264" spans="1:13" s="429" customFormat="1" ht="15.6" outlineLevel="1" x14ac:dyDescent="0.3">
      <c r="A264" s="710" t="str">
        <f>'FICHE 5-Budget'!B130</f>
        <v>Autre(s), non repris ci-avant : à préciser</v>
      </c>
      <c r="B264" s="1335">
        <f>'FICHE 5-Budget'!C130</f>
        <v>0</v>
      </c>
      <c r="C264" s="1335">
        <f>'FICHE 5-Budget'!D130</f>
        <v>0</v>
      </c>
      <c r="D264" s="1336">
        <f>'FICHE 5-Budget'!E130</f>
        <v>0</v>
      </c>
      <c r="E264" s="1335">
        <f>'FICHE 5-Budget'!F130</f>
        <v>0</v>
      </c>
      <c r="F264" s="1335">
        <f>'FICHE 5-Budget'!G130</f>
        <v>0</v>
      </c>
      <c r="G264" s="909">
        <f>'FICHE 5-Budget'!H130</f>
        <v>0</v>
      </c>
      <c r="H264" s="909">
        <f>'FICHE 5-Budget'!I130</f>
        <v>0</v>
      </c>
      <c r="I264" s="909">
        <f>'FICHE 5-Budget'!J130</f>
        <v>0</v>
      </c>
      <c r="J264" s="1335">
        <f>'FICHE 5-Budget'!K130</f>
        <v>0</v>
      </c>
      <c r="K264" s="1319">
        <f t="shared" si="1"/>
        <v>0</v>
      </c>
      <c r="L264" s="436"/>
      <c r="M264" s="1168"/>
    </row>
    <row r="265" spans="1:13" s="429" customFormat="1" ht="15.6" outlineLevel="1" x14ac:dyDescent="0.3">
      <c r="A265" s="710">
        <f>'FICHE 5-Budget'!B131</f>
        <v>0</v>
      </c>
      <c r="B265" s="1335">
        <f>'FICHE 5-Budget'!C131</f>
        <v>0</v>
      </c>
      <c r="C265" s="1335">
        <f>'FICHE 5-Budget'!D131</f>
        <v>0</v>
      </c>
      <c r="D265" s="1336">
        <f>'FICHE 5-Budget'!E131</f>
        <v>0</v>
      </c>
      <c r="E265" s="1335">
        <f>'FICHE 5-Budget'!F131</f>
        <v>0</v>
      </c>
      <c r="F265" s="1335">
        <f>'FICHE 5-Budget'!G131</f>
        <v>0</v>
      </c>
      <c r="G265" s="909">
        <f>'FICHE 5-Budget'!H131</f>
        <v>0</v>
      </c>
      <c r="H265" s="909">
        <f>'FICHE 5-Budget'!I131</f>
        <v>0</v>
      </c>
      <c r="I265" s="909">
        <f>'FICHE 5-Budget'!J131</f>
        <v>0</v>
      </c>
      <c r="J265" s="1335">
        <f>'FICHE 5-Budget'!K131</f>
        <v>0</v>
      </c>
      <c r="K265" s="1319">
        <f t="shared" si="1"/>
        <v>0</v>
      </c>
      <c r="L265" s="436"/>
      <c r="M265" s="1168"/>
    </row>
    <row r="266" spans="1:13" s="429" customFormat="1" ht="15.6" outlineLevel="1" x14ac:dyDescent="0.3">
      <c r="A266" s="710">
        <f>'FICHE 5-Budget'!B132</f>
        <v>0</v>
      </c>
      <c r="B266" s="1335">
        <f>'FICHE 5-Budget'!C132</f>
        <v>0</v>
      </c>
      <c r="C266" s="1335">
        <f>'FICHE 5-Budget'!D132</f>
        <v>0</v>
      </c>
      <c r="D266" s="1336">
        <f>'FICHE 5-Budget'!E132</f>
        <v>0</v>
      </c>
      <c r="E266" s="1335">
        <f>'FICHE 5-Budget'!F132</f>
        <v>0</v>
      </c>
      <c r="F266" s="1335">
        <f>'FICHE 5-Budget'!G132</f>
        <v>0</v>
      </c>
      <c r="G266" s="909">
        <f>'FICHE 5-Budget'!H132</f>
        <v>0</v>
      </c>
      <c r="H266" s="909">
        <f>'FICHE 5-Budget'!I132</f>
        <v>0</v>
      </c>
      <c r="I266" s="909">
        <f>'FICHE 5-Budget'!J132</f>
        <v>0</v>
      </c>
      <c r="J266" s="1335">
        <f>'FICHE 5-Budget'!K132</f>
        <v>0</v>
      </c>
      <c r="K266" s="1319">
        <f t="shared" si="1"/>
        <v>0</v>
      </c>
      <c r="L266" s="436"/>
      <c r="M266" s="1168"/>
    </row>
    <row r="267" spans="1:13" s="429" customFormat="1" ht="15.6" outlineLevel="1" x14ac:dyDescent="0.3">
      <c r="A267" s="710">
        <f>'FICHE 5-Budget'!B133</f>
        <v>0</v>
      </c>
      <c r="B267" s="1335">
        <f>'FICHE 5-Budget'!C133</f>
        <v>0</v>
      </c>
      <c r="C267" s="1335">
        <f>'FICHE 5-Budget'!D133</f>
        <v>0</v>
      </c>
      <c r="D267" s="1336">
        <f>'FICHE 5-Budget'!E133</f>
        <v>0</v>
      </c>
      <c r="E267" s="1335">
        <f>'FICHE 5-Budget'!F133</f>
        <v>0</v>
      </c>
      <c r="F267" s="1335">
        <f>'FICHE 5-Budget'!G133</f>
        <v>0</v>
      </c>
      <c r="G267" s="909">
        <f>'FICHE 5-Budget'!H133</f>
        <v>0</v>
      </c>
      <c r="H267" s="909">
        <f>'FICHE 5-Budget'!I133</f>
        <v>0</v>
      </c>
      <c r="I267" s="909">
        <f>'FICHE 5-Budget'!J133</f>
        <v>0</v>
      </c>
      <c r="J267" s="1335">
        <f>'FICHE 5-Budget'!K133</f>
        <v>0</v>
      </c>
      <c r="K267" s="1319">
        <f t="shared" si="1"/>
        <v>0</v>
      </c>
      <c r="L267" s="436"/>
      <c r="M267" s="1168"/>
    </row>
    <row r="268" spans="1:13" s="429" customFormat="1" ht="15.6" x14ac:dyDescent="0.3">
      <c r="A268" s="711" t="s">
        <v>69</v>
      </c>
      <c r="B268" s="1337"/>
      <c r="C268" s="1337"/>
      <c r="D268" s="1341"/>
      <c r="E268" s="1337"/>
      <c r="F268" s="1337"/>
      <c r="G268" s="911">
        <f>SUM(G269:G285)</f>
        <v>0</v>
      </c>
      <c r="H268" s="911">
        <f t="shared" ref="H268:I268" si="2">SUM(H269:H285)</f>
        <v>0</v>
      </c>
      <c r="I268" s="911">
        <f t="shared" si="2"/>
        <v>0</v>
      </c>
      <c r="J268" s="1340"/>
      <c r="K268" s="1330">
        <f>SUM(K269:K285)</f>
        <v>0</v>
      </c>
      <c r="L268" s="436"/>
      <c r="M268" s="1168"/>
    </row>
    <row r="269" spans="1:13" s="429" customFormat="1" ht="15.6" outlineLevel="1" x14ac:dyDescent="0.3">
      <c r="A269" s="710" t="str">
        <f>'FICHE 5-Budget'!B135</f>
        <v>Concept artist</v>
      </c>
      <c r="B269" s="1335">
        <f>'FICHE 5-Budget'!C135</f>
        <v>0</v>
      </c>
      <c r="C269" s="1335">
        <f>'FICHE 5-Budget'!D135</f>
        <v>0</v>
      </c>
      <c r="D269" s="1336">
        <f>'FICHE 5-Budget'!E135</f>
        <v>0</v>
      </c>
      <c r="E269" s="1335">
        <f>'FICHE 5-Budget'!F135</f>
        <v>0</v>
      </c>
      <c r="F269" s="1335">
        <f>'FICHE 5-Budget'!G135</f>
        <v>0</v>
      </c>
      <c r="G269" s="909">
        <f>'FICHE 5-Budget'!H135</f>
        <v>0</v>
      </c>
      <c r="H269" s="909">
        <f>'FICHE 5-Budget'!I135</f>
        <v>0</v>
      </c>
      <c r="I269" s="909">
        <f>'FICHE 5-Budget'!J135</f>
        <v>0</v>
      </c>
      <c r="J269" s="1335">
        <f>'FICHE 5-Budget'!K135</f>
        <v>0</v>
      </c>
      <c r="K269" s="1319">
        <f t="shared" si="1"/>
        <v>0</v>
      </c>
      <c r="L269" s="436"/>
      <c r="M269" s="1168"/>
    </row>
    <row r="270" spans="1:13" s="429" customFormat="1" ht="15.6" outlineLevel="1" x14ac:dyDescent="0.3">
      <c r="A270" s="710">
        <f>'FICHE 5-Budget'!B136</f>
        <v>0</v>
      </c>
      <c r="B270" s="1335">
        <f>'FICHE 5-Budget'!C136</f>
        <v>0</v>
      </c>
      <c r="C270" s="1335">
        <f>'FICHE 5-Budget'!D136</f>
        <v>0</v>
      </c>
      <c r="D270" s="1336">
        <f>'FICHE 5-Budget'!E136</f>
        <v>0</v>
      </c>
      <c r="E270" s="1335">
        <f>'FICHE 5-Budget'!F136</f>
        <v>0</v>
      </c>
      <c r="F270" s="1335">
        <f>'FICHE 5-Budget'!G136</f>
        <v>0</v>
      </c>
      <c r="G270" s="909">
        <f>'FICHE 5-Budget'!H136</f>
        <v>0</v>
      </c>
      <c r="H270" s="909">
        <f>'FICHE 5-Budget'!I136</f>
        <v>0</v>
      </c>
      <c r="I270" s="909">
        <f>'FICHE 5-Budget'!J136</f>
        <v>0</v>
      </c>
      <c r="J270" s="1335">
        <f>'FICHE 5-Budget'!K136</f>
        <v>0</v>
      </c>
      <c r="K270" s="1319">
        <f t="shared" si="1"/>
        <v>0</v>
      </c>
      <c r="L270" s="436"/>
      <c r="M270" s="1168"/>
    </row>
    <row r="271" spans="1:13" s="429" customFormat="1" ht="15.6" outlineLevel="1" x14ac:dyDescent="0.3">
      <c r="A271" s="710" t="str">
        <f>'FICHE 5-Budget'!B137</f>
        <v>Pixel artist</v>
      </c>
      <c r="B271" s="1335">
        <f>'FICHE 5-Budget'!C137</f>
        <v>0</v>
      </c>
      <c r="C271" s="1335">
        <f>'FICHE 5-Budget'!D137</f>
        <v>0</v>
      </c>
      <c r="D271" s="1336">
        <f>'FICHE 5-Budget'!E137</f>
        <v>0</v>
      </c>
      <c r="E271" s="1335">
        <f>'FICHE 5-Budget'!F137</f>
        <v>0</v>
      </c>
      <c r="F271" s="1335">
        <f>'FICHE 5-Budget'!G137</f>
        <v>0</v>
      </c>
      <c r="G271" s="909">
        <f>'FICHE 5-Budget'!H137</f>
        <v>0</v>
      </c>
      <c r="H271" s="909">
        <f>'FICHE 5-Budget'!I137</f>
        <v>0</v>
      </c>
      <c r="I271" s="909">
        <f>'FICHE 5-Budget'!J137</f>
        <v>0</v>
      </c>
      <c r="J271" s="1335">
        <f>'FICHE 5-Budget'!K137</f>
        <v>0</v>
      </c>
      <c r="K271" s="1319">
        <f t="shared" si="1"/>
        <v>0</v>
      </c>
      <c r="L271" s="436"/>
      <c r="M271" s="1168"/>
    </row>
    <row r="272" spans="1:13" s="429" customFormat="1" ht="15.6" outlineLevel="1" x14ac:dyDescent="0.3">
      <c r="A272" s="710">
        <f>'FICHE 5-Budget'!B138</f>
        <v>0</v>
      </c>
      <c r="B272" s="1335">
        <f>'FICHE 5-Budget'!C138</f>
        <v>0</v>
      </c>
      <c r="C272" s="1335">
        <f>'FICHE 5-Budget'!D138</f>
        <v>0</v>
      </c>
      <c r="D272" s="1336">
        <f>'FICHE 5-Budget'!E138</f>
        <v>0</v>
      </c>
      <c r="E272" s="1335">
        <f>'FICHE 5-Budget'!F138</f>
        <v>0</v>
      </c>
      <c r="F272" s="1335">
        <f>'FICHE 5-Budget'!G138</f>
        <v>0</v>
      </c>
      <c r="G272" s="909">
        <f>'FICHE 5-Budget'!H138</f>
        <v>0</v>
      </c>
      <c r="H272" s="909">
        <f>'FICHE 5-Budget'!I138</f>
        <v>0</v>
      </c>
      <c r="I272" s="909">
        <f>'FICHE 5-Budget'!J138</f>
        <v>0</v>
      </c>
      <c r="J272" s="1335">
        <f>'FICHE 5-Budget'!K138</f>
        <v>0</v>
      </c>
      <c r="K272" s="1319">
        <f t="shared" si="1"/>
        <v>0</v>
      </c>
      <c r="L272" s="436"/>
      <c r="M272" s="1168"/>
    </row>
    <row r="273" spans="1:13" s="429" customFormat="1" ht="15.6" outlineLevel="1" x14ac:dyDescent="0.3">
      <c r="A273" s="710" t="str">
        <f>'FICHE 5-Budget'!B139</f>
        <v>Environment Artist</v>
      </c>
      <c r="B273" s="1335">
        <f>'FICHE 5-Budget'!C139</f>
        <v>0</v>
      </c>
      <c r="C273" s="1335">
        <f>'FICHE 5-Budget'!D139</f>
        <v>0</v>
      </c>
      <c r="D273" s="1336">
        <f>'FICHE 5-Budget'!E139</f>
        <v>0</v>
      </c>
      <c r="E273" s="1335">
        <f>'FICHE 5-Budget'!F139</f>
        <v>0</v>
      </c>
      <c r="F273" s="1335">
        <f>'FICHE 5-Budget'!G139</f>
        <v>0</v>
      </c>
      <c r="G273" s="909">
        <f>'FICHE 5-Budget'!H139</f>
        <v>0</v>
      </c>
      <c r="H273" s="909">
        <f>'FICHE 5-Budget'!I139</f>
        <v>0</v>
      </c>
      <c r="I273" s="909">
        <f>'FICHE 5-Budget'!J139</f>
        <v>0</v>
      </c>
      <c r="J273" s="1335">
        <f>'FICHE 5-Budget'!K139</f>
        <v>0</v>
      </c>
      <c r="K273" s="1319">
        <f t="shared" si="1"/>
        <v>0</v>
      </c>
      <c r="L273" s="436"/>
      <c r="M273" s="1168"/>
    </row>
    <row r="274" spans="1:13" s="429" customFormat="1" ht="15.6" outlineLevel="1" x14ac:dyDescent="0.3">
      <c r="A274" s="710">
        <f>'FICHE 5-Budget'!B140</f>
        <v>0</v>
      </c>
      <c r="B274" s="1335">
        <f>'FICHE 5-Budget'!C140</f>
        <v>0</v>
      </c>
      <c r="C274" s="1335">
        <f>'FICHE 5-Budget'!D140</f>
        <v>0</v>
      </c>
      <c r="D274" s="1336">
        <f>'FICHE 5-Budget'!E140</f>
        <v>0</v>
      </c>
      <c r="E274" s="1335">
        <f>'FICHE 5-Budget'!F140</f>
        <v>0</v>
      </c>
      <c r="F274" s="1335">
        <f>'FICHE 5-Budget'!G140</f>
        <v>0</v>
      </c>
      <c r="G274" s="909">
        <f>'FICHE 5-Budget'!H140</f>
        <v>0</v>
      </c>
      <c r="H274" s="909">
        <f>'FICHE 5-Budget'!I140</f>
        <v>0</v>
      </c>
      <c r="I274" s="909">
        <f>'FICHE 5-Budget'!J140</f>
        <v>0</v>
      </c>
      <c r="J274" s="1335">
        <f>'FICHE 5-Budget'!K140</f>
        <v>0</v>
      </c>
      <c r="K274" s="1319">
        <f t="shared" si="1"/>
        <v>0</v>
      </c>
      <c r="L274" s="436"/>
      <c r="M274" s="1168"/>
    </row>
    <row r="275" spans="1:13" s="429" customFormat="1" ht="15.6" outlineLevel="1" x14ac:dyDescent="0.3">
      <c r="A275" s="710" t="str">
        <f>'FICHE 5-Budget'!B141</f>
        <v>Technical Artist 3D/Pixel</v>
      </c>
      <c r="B275" s="1335">
        <f>'FICHE 5-Budget'!C141</f>
        <v>0</v>
      </c>
      <c r="C275" s="1335">
        <f>'FICHE 5-Budget'!D141</f>
        <v>0</v>
      </c>
      <c r="D275" s="1336">
        <f>'FICHE 5-Budget'!E141</f>
        <v>0</v>
      </c>
      <c r="E275" s="1335">
        <f>'FICHE 5-Budget'!F141</f>
        <v>0</v>
      </c>
      <c r="F275" s="1335">
        <f>'FICHE 5-Budget'!G141</f>
        <v>0</v>
      </c>
      <c r="G275" s="909">
        <f>'FICHE 5-Budget'!H141</f>
        <v>0</v>
      </c>
      <c r="H275" s="909">
        <f>'FICHE 5-Budget'!I141</f>
        <v>0</v>
      </c>
      <c r="I275" s="909">
        <f>'FICHE 5-Budget'!J141</f>
        <v>0</v>
      </c>
      <c r="J275" s="1335">
        <f>'FICHE 5-Budget'!K141</f>
        <v>0</v>
      </c>
      <c r="K275" s="1319">
        <f t="shared" si="1"/>
        <v>0</v>
      </c>
      <c r="L275" s="436"/>
      <c r="M275" s="1168"/>
    </row>
    <row r="276" spans="1:13" s="429" customFormat="1" ht="15.6" outlineLevel="1" x14ac:dyDescent="0.3">
      <c r="A276" s="710">
        <f>'FICHE 5-Budget'!B142</f>
        <v>0</v>
      </c>
      <c r="B276" s="1335">
        <f>'FICHE 5-Budget'!C142</f>
        <v>0</v>
      </c>
      <c r="C276" s="1335">
        <f>'FICHE 5-Budget'!D142</f>
        <v>0</v>
      </c>
      <c r="D276" s="1336">
        <f>'FICHE 5-Budget'!E142</f>
        <v>0</v>
      </c>
      <c r="E276" s="1335">
        <f>'FICHE 5-Budget'!F142</f>
        <v>0</v>
      </c>
      <c r="F276" s="1335">
        <f>'FICHE 5-Budget'!G142</f>
        <v>0</v>
      </c>
      <c r="G276" s="909">
        <f>'FICHE 5-Budget'!H142</f>
        <v>0</v>
      </c>
      <c r="H276" s="909">
        <f>'FICHE 5-Budget'!I142</f>
        <v>0</v>
      </c>
      <c r="I276" s="909">
        <f>'FICHE 5-Budget'!J142</f>
        <v>0</v>
      </c>
      <c r="J276" s="1335">
        <f>'FICHE 5-Budget'!K142</f>
        <v>0</v>
      </c>
      <c r="K276" s="1319">
        <f t="shared" si="1"/>
        <v>0</v>
      </c>
      <c r="L276" s="436"/>
      <c r="M276" s="1168"/>
    </row>
    <row r="277" spans="1:13" s="429" customFormat="1" ht="15.6" outlineLevel="1" x14ac:dyDescent="0.3">
      <c r="A277" s="710" t="str">
        <f>'FICHE 5-Budget'!B143</f>
        <v>Character Artist</v>
      </c>
      <c r="B277" s="1335">
        <f>'FICHE 5-Budget'!C143</f>
        <v>0</v>
      </c>
      <c r="C277" s="1335">
        <f>'FICHE 5-Budget'!D143</f>
        <v>0</v>
      </c>
      <c r="D277" s="1336">
        <f>'FICHE 5-Budget'!E143</f>
        <v>0</v>
      </c>
      <c r="E277" s="1335">
        <f>'FICHE 5-Budget'!F143</f>
        <v>0</v>
      </c>
      <c r="F277" s="1335">
        <f>'FICHE 5-Budget'!G143</f>
        <v>0</v>
      </c>
      <c r="G277" s="909">
        <f>'FICHE 5-Budget'!H143</f>
        <v>0</v>
      </c>
      <c r="H277" s="909">
        <f>'FICHE 5-Budget'!I143</f>
        <v>0</v>
      </c>
      <c r="I277" s="909">
        <f>'FICHE 5-Budget'!J143</f>
        <v>0</v>
      </c>
      <c r="J277" s="1335">
        <f>'FICHE 5-Budget'!K143</f>
        <v>0</v>
      </c>
      <c r="K277" s="1319">
        <f t="shared" si="1"/>
        <v>0</v>
      </c>
      <c r="L277" s="436"/>
      <c r="M277" s="1168"/>
    </row>
    <row r="278" spans="1:13" s="429" customFormat="1" ht="15.6" outlineLevel="1" x14ac:dyDescent="0.3">
      <c r="A278" s="710">
        <f>'FICHE 5-Budget'!B144</f>
        <v>0</v>
      </c>
      <c r="B278" s="1335">
        <f>'FICHE 5-Budget'!C144</f>
        <v>0</v>
      </c>
      <c r="C278" s="1335">
        <f>'FICHE 5-Budget'!D144</f>
        <v>0</v>
      </c>
      <c r="D278" s="1336">
        <f>'FICHE 5-Budget'!E144</f>
        <v>0</v>
      </c>
      <c r="E278" s="1335">
        <f>'FICHE 5-Budget'!F144</f>
        <v>0</v>
      </c>
      <c r="F278" s="1335">
        <f>'FICHE 5-Budget'!G144</f>
        <v>0</v>
      </c>
      <c r="G278" s="909">
        <f>'FICHE 5-Budget'!H144</f>
        <v>0</v>
      </c>
      <c r="H278" s="909">
        <f>'FICHE 5-Budget'!I144</f>
        <v>0</v>
      </c>
      <c r="I278" s="909">
        <f>'FICHE 5-Budget'!J144</f>
        <v>0</v>
      </c>
      <c r="J278" s="1335">
        <f>'FICHE 5-Budget'!K144</f>
        <v>0</v>
      </c>
      <c r="K278" s="1319">
        <f t="shared" si="1"/>
        <v>0</v>
      </c>
      <c r="L278" s="436"/>
      <c r="M278" s="1168"/>
    </row>
    <row r="279" spans="1:13" s="429" customFormat="1" ht="15.6" outlineLevel="1" x14ac:dyDescent="0.3">
      <c r="A279" s="710" t="str">
        <f>'FICHE 5-Budget'!B145</f>
        <v>VFX</v>
      </c>
      <c r="B279" s="1335">
        <f>'FICHE 5-Budget'!C145</f>
        <v>0</v>
      </c>
      <c r="C279" s="1335">
        <f>'FICHE 5-Budget'!D145</f>
        <v>0</v>
      </c>
      <c r="D279" s="1336">
        <f>'FICHE 5-Budget'!E145</f>
        <v>0</v>
      </c>
      <c r="E279" s="1335">
        <f>'FICHE 5-Budget'!F145</f>
        <v>0</v>
      </c>
      <c r="F279" s="1335">
        <f>'FICHE 5-Budget'!G145</f>
        <v>0</v>
      </c>
      <c r="G279" s="909">
        <f>'FICHE 5-Budget'!H145</f>
        <v>0</v>
      </c>
      <c r="H279" s="909">
        <f>'FICHE 5-Budget'!I145</f>
        <v>0</v>
      </c>
      <c r="I279" s="909">
        <f>'FICHE 5-Budget'!J145</f>
        <v>0</v>
      </c>
      <c r="J279" s="1335">
        <f>'FICHE 5-Budget'!K145</f>
        <v>0</v>
      </c>
      <c r="K279" s="1319">
        <f t="shared" ref="K279:K326" si="3">G279</f>
        <v>0</v>
      </c>
      <c r="L279" s="436"/>
      <c r="M279" s="1168"/>
    </row>
    <row r="280" spans="1:13" s="429" customFormat="1" ht="15.6" outlineLevel="1" x14ac:dyDescent="0.3">
      <c r="A280" s="710">
        <f>'FICHE 5-Budget'!B146</f>
        <v>0</v>
      </c>
      <c r="B280" s="1335">
        <f>'FICHE 5-Budget'!C146</f>
        <v>0</v>
      </c>
      <c r="C280" s="1335">
        <f>'FICHE 5-Budget'!D146</f>
        <v>0</v>
      </c>
      <c r="D280" s="1336">
        <f>'FICHE 5-Budget'!E146</f>
        <v>0</v>
      </c>
      <c r="E280" s="1335">
        <f>'FICHE 5-Budget'!F146</f>
        <v>0</v>
      </c>
      <c r="F280" s="1335">
        <f>'FICHE 5-Budget'!G146</f>
        <v>0</v>
      </c>
      <c r="G280" s="909">
        <f>'FICHE 5-Budget'!H146</f>
        <v>0</v>
      </c>
      <c r="H280" s="909">
        <f>'FICHE 5-Budget'!I146</f>
        <v>0</v>
      </c>
      <c r="I280" s="909">
        <f>'FICHE 5-Budget'!J146</f>
        <v>0</v>
      </c>
      <c r="J280" s="1335">
        <f>'FICHE 5-Budget'!K146</f>
        <v>0</v>
      </c>
      <c r="K280" s="1319">
        <f t="shared" si="3"/>
        <v>0</v>
      </c>
      <c r="L280" s="436"/>
      <c r="M280" s="1168"/>
    </row>
    <row r="281" spans="1:13" s="429" customFormat="1" ht="15.6" outlineLevel="1" x14ac:dyDescent="0.3">
      <c r="A281" s="710" t="str">
        <f>'FICHE 5-Budget'!B147</f>
        <v>UI, UX artist</v>
      </c>
      <c r="B281" s="1335">
        <f>'FICHE 5-Budget'!C147</f>
        <v>0</v>
      </c>
      <c r="C281" s="1335">
        <f>'FICHE 5-Budget'!D147</f>
        <v>0</v>
      </c>
      <c r="D281" s="1336">
        <f>'FICHE 5-Budget'!E147</f>
        <v>0</v>
      </c>
      <c r="E281" s="1335">
        <f>'FICHE 5-Budget'!F147</f>
        <v>0</v>
      </c>
      <c r="F281" s="1335">
        <f>'FICHE 5-Budget'!G147</f>
        <v>0</v>
      </c>
      <c r="G281" s="909">
        <f>'FICHE 5-Budget'!H147</f>
        <v>0</v>
      </c>
      <c r="H281" s="909">
        <f>'FICHE 5-Budget'!I147</f>
        <v>0</v>
      </c>
      <c r="I281" s="909">
        <f>'FICHE 5-Budget'!J147</f>
        <v>0</v>
      </c>
      <c r="J281" s="1335">
        <f>'FICHE 5-Budget'!K147</f>
        <v>0</v>
      </c>
      <c r="K281" s="1319">
        <f t="shared" si="3"/>
        <v>0</v>
      </c>
      <c r="L281" s="436"/>
      <c r="M281" s="1168"/>
    </row>
    <row r="282" spans="1:13" s="429" customFormat="1" ht="15.6" outlineLevel="1" x14ac:dyDescent="0.3">
      <c r="A282" s="710">
        <f>'FICHE 5-Budget'!B148</f>
        <v>0</v>
      </c>
      <c r="B282" s="1335">
        <f>'FICHE 5-Budget'!C148</f>
        <v>0</v>
      </c>
      <c r="C282" s="1335">
        <f>'FICHE 5-Budget'!D148</f>
        <v>0</v>
      </c>
      <c r="D282" s="1336">
        <f>'FICHE 5-Budget'!E148</f>
        <v>0</v>
      </c>
      <c r="E282" s="1335">
        <f>'FICHE 5-Budget'!F148</f>
        <v>0</v>
      </c>
      <c r="F282" s="1335">
        <f>'FICHE 5-Budget'!G148</f>
        <v>0</v>
      </c>
      <c r="G282" s="909">
        <f>'FICHE 5-Budget'!H148</f>
        <v>0</v>
      </c>
      <c r="H282" s="909">
        <f>'FICHE 5-Budget'!I148</f>
        <v>0</v>
      </c>
      <c r="I282" s="909">
        <f>'FICHE 5-Budget'!J148</f>
        <v>0</v>
      </c>
      <c r="J282" s="1335">
        <f>'FICHE 5-Budget'!K148</f>
        <v>0</v>
      </c>
      <c r="K282" s="1319">
        <f t="shared" si="3"/>
        <v>0</v>
      </c>
      <c r="L282" s="436"/>
      <c r="M282" s="1168"/>
    </row>
    <row r="283" spans="1:13" s="429" customFormat="1" ht="15.6" outlineLevel="1" x14ac:dyDescent="0.3">
      <c r="A283" s="710" t="str">
        <f>'FICHE 5-Budget'!B149</f>
        <v>Autre(s), non repris ci-avant : à préciser</v>
      </c>
      <c r="B283" s="1335">
        <f>'FICHE 5-Budget'!C149</f>
        <v>0</v>
      </c>
      <c r="C283" s="1335">
        <f>'FICHE 5-Budget'!D149</f>
        <v>0</v>
      </c>
      <c r="D283" s="1336">
        <f>'FICHE 5-Budget'!E149</f>
        <v>0</v>
      </c>
      <c r="E283" s="1335">
        <f>'FICHE 5-Budget'!F149</f>
        <v>0</v>
      </c>
      <c r="F283" s="1335">
        <f>'FICHE 5-Budget'!G149</f>
        <v>0</v>
      </c>
      <c r="G283" s="909">
        <f>'FICHE 5-Budget'!H149</f>
        <v>0</v>
      </c>
      <c r="H283" s="909">
        <f>'FICHE 5-Budget'!I149</f>
        <v>0</v>
      </c>
      <c r="I283" s="909">
        <f>'FICHE 5-Budget'!J149</f>
        <v>0</v>
      </c>
      <c r="J283" s="1335">
        <f>'FICHE 5-Budget'!K149</f>
        <v>0</v>
      </c>
      <c r="K283" s="1319">
        <f t="shared" si="3"/>
        <v>0</v>
      </c>
      <c r="L283" s="436"/>
      <c r="M283" s="1168"/>
    </row>
    <row r="284" spans="1:13" s="429" customFormat="1" ht="15.6" outlineLevel="1" x14ac:dyDescent="0.3">
      <c r="A284" s="710">
        <f>'FICHE 5-Budget'!B150</f>
        <v>0</v>
      </c>
      <c r="B284" s="1335">
        <f>'FICHE 5-Budget'!C150</f>
        <v>0</v>
      </c>
      <c r="C284" s="1335">
        <f>'FICHE 5-Budget'!D150</f>
        <v>0</v>
      </c>
      <c r="D284" s="1336">
        <f>'FICHE 5-Budget'!E150</f>
        <v>0</v>
      </c>
      <c r="E284" s="1335">
        <f>'FICHE 5-Budget'!F150</f>
        <v>0</v>
      </c>
      <c r="F284" s="1335">
        <f>'FICHE 5-Budget'!G150</f>
        <v>0</v>
      </c>
      <c r="G284" s="909">
        <f>'FICHE 5-Budget'!H150</f>
        <v>0</v>
      </c>
      <c r="H284" s="909">
        <f>'FICHE 5-Budget'!I150</f>
        <v>0</v>
      </c>
      <c r="I284" s="909">
        <f>'FICHE 5-Budget'!J150</f>
        <v>0</v>
      </c>
      <c r="J284" s="1335">
        <f>'FICHE 5-Budget'!K150</f>
        <v>0</v>
      </c>
      <c r="K284" s="1319">
        <f t="shared" si="3"/>
        <v>0</v>
      </c>
      <c r="L284" s="436"/>
      <c r="M284" s="1168"/>
    </row>
    <row r="285" spans="1:13" s="429" customFormat="1" ht="15.6" outlineLevel="1" x14ac:dyDescent="0.3">
      <c r="A285" s="710">
        <f>'FICHE 5-Budget'!B151</f>
        <v>0</v>
      </c>
      <c r="B285" s="1335">
        <f>'FICHE 5-Budget'!C151</f>
        <v>0</v>
      </c>
      <c r="C285" s="1335">
        <f>'FICHE 5-Budget'!D151</f>
        <v>0</v>
      </c>
      <c r="D285" s="1336">
        <f>'FICHE 5-Budget'!E151</f>
        <v>0</v>
      </c>
      <c r="E285" s="1335">
        <f>'FICHE 5-Budget'!F151</f>
        <v>0</v>
      </c>
      <c r="F285" s="1335">
        <f>'FICHE 5-Budget'!G151</f>
        <v>0</v>
      </c>
      <c r="G285" s="909">
        <f>'FICHE 5-Budget'!H151</f>
        <v>0</v>
      </c>
      <c r="H285" s="909">
        <f>'FICHE 5-Budget'!I151</f>
        <v>0</v>
      </c>
      <c r="I285" s="909">
        <f>'FICHE 5-Budget'!J151</f>
        <v>0</v>
      </c>
      <c r="J285" s="1335">
        <f>'FICHE 5-Budget'!K151</f>
        <v>0</v>
      </c>
      <c r="K285" s="1319">
        <f t="shared" si="3"/>
        <v>0</v>
      </c>
      <c r="L285" s="436"/>
      <c r="M285" s="1168"/>
    </row>
    <row r="286" spans="1:13" s="429" customFormat="1" ht="15.6" x14ac:dyDescent="0.3">
      <c r="A286" s="711" t="s">
        <v>70</v>
      </c>
      <c r="B286" s="1337"/>
      <c r="C286" s="1337"/>
      <c r="D286" s="1341"/>
      <c r="E286" s="1337"/>
      <c r="F286" s="1337"/>
      <c r="G286" s="911">
        <f>SUM(G287:G299)</f>
        <v>0</v>
      </c>
      <c r="H286" s="911">
        <f t="shared" ref="H286:I286" si="4">SUM(H287:H299)</f>
        <v>0</v>
      </c>
      <c r="I286" s="911">
        <f t="shared" si="4"/>
        <v>0</v>
      </c>
      <c r="J286" s="1340"/>
      <c r="K286" s="1330">
        <f>SUM(K287:K299)</f>
        <v>0</v>
      </c>
      <c r="L286" s="436"/>
      <c r="M286" s="1168"/>
    </row>
    <row r="287" spans="1:13" s="429" customFormat="1" ht="15.6" outlineLevel="1" x14ac:dyDescent="0.3">
      <c r="A287" s="710" t="str">
        <f>'FICHE 5-Budget'!B154</f>
        <v>Animateur.rice 2D</v>
      </c>
      <c r="B287" s="1335">
        <f>'FICHE 5-Budget'!C154</f>
        <v>0</v>
      </c>
      <c r="C287" s="1335">
        <f>'FICHE 5-Budget'!D154</f>
        <v>0</v>
      </c>
      <c r="D287" s="1336">
        <f>'FICHE 5-Budget'!E154</f>
        <v>0</v>
      </c>
      <c r="E287" s="1335">
        <f>'FICHE 5-Budget'!F154</f>
        <v>0</v>
      </c>
      <c r="F287" s="1335">
        <f>'FICHE 5-Budget'!G154</f>
        <v>0</v>
      </c>
      <c r="G287" s="909">
        <f>'FICHE 5-Budget'!H154</f>
        <v>0</v>
      </c>
      <c r="H287" s="909">
        <f>'FICHE 5-Budget'!I154</f>
        <v>0</v>
      </c>
      <c r="I287" s="909">
        <f>'FICHE 5-Budget'!J154</f>
        <v>0</v>
      </c>
      <c r="J287" s="1335">
        <f>'FICHE 5-Budget'!K154</f>
        <v>0</v>
      </c>
      <c r="K287" s="1319">
        <f t="shared" si="3"/>
        <v>0</v>
      </c>
      <c r="L287" s="434"/>
      <c r="M287" s="1169"/>
    </row>
    <row r="288" spans="1:13" s="429" customFormat="1" ht="15.6" outlineLevel="1" x14ac:dyDescent="0.3">
      <c r="A288" s="710">
        <f>'FICHE 5-Budget'!B155</f>
        <v>0</v>
      </c>
      <c r="B288" s="1335">
        <f>'FICHE 5-Budget'!C155</f>
        <v>0</v>
      </c>
      <c r="C288" s="1335">
        <f>'FICHE 5-Budget'!D155</f>
        <v>0</v>
      </c>
      <c r="D288" s="1336">
        <f>'FICHE 5-Budget'!E155</f>
        <v>0</v>
      </c>
      <c r="E288" s="1335">
        <f>'FICHE 5-Budget'!F155</f>
        <v>0</v>
      </c>
      <c r="F288" s="1335">
        <f>'FICHE 5-Budget'!G155</f>
        <v>0</v>
      </c>
      <c r="G288" s="909">
        <f>'FICHE 5-Budget'!H155</f>
        <v>0</v>
      </c>
      <c r="H288" s="909">
        <f>'FICHE 5-Budget'!I155</f>
        <v>0</v>
      </c>
      <c r="I288" s="909">
        <f>'FICHE 5-Budget'!J155</f>
        <v>0</v>
      </c>
      <c r="J288" s="1335">
        <f>'FICHE 5-Budget'!K155</f>
        <v>0</v>
      </c>
      <c r="K288" s="1319">
        <f t="shared" si="3"/>
        <v>0</v>
      </c>
      <c r="L288" s="434"/>
      <c r="M288" s="1169"/>
    </row>
    <row r="289" spans="1:13" s="429" customFormat="1" ht="15.6" outlineLevel="1" x14ac:dyDescent="0.3">
      <c r="A289" s="710" t="str">
        <f>'FICHE 5-Budget'!B156</f>
        <v>Animateur.rice 3D</v>
      </c>
      <c r="B289" s="1335">
        <f>'FICHE 5-Budget'!C156</f>
        <v>0</v>
      </c>
      <c r="C289" s="1335">
        <f>'FICHE 5-Budget'!D156</f>
        <v>0</v>
      </c>
      <c r="D289" s="1336">
        <f>'FICHE 5-Budget'!E156</f>
        <v>0</v>
      </c>
      <c r="E289" s="1335">
        <f>'FICHE 5-Budget'!F156</f>
        <v>0</v>
      </c>
      <c r="F289" s="1335">
        <f>'FICHE 5-Budget'!G156</f>
        <v>0</v>
      </c>
      <c r="G289" s="909">
        <f>'FICHE 5-Budget'!H156</f>
        <v>0</v>
      </c>
      <c r="H289" s="909">
        <f>'FICHE 5-Budget'!I156</f>
        <v>0</v>
      </c>
      <c r="I289" s="909">
        <f>'FICHE 5-Budget'!J156</f>
        <v>0</v>
      </c>
      <c r="J289" s="1335">
        <f>'FICHE 5-Budget'!K156</f>
        <v>0</v>
      </c>
      <c r="K289" s="1319">
        <f t="shared" si="3"/>
        <v>0</v>
      </c>
      <c r="L289" s="434"/>
      <c r="M289" s="1169"/>
    </row>
    <row r="290" spans="1:13" s="429" customFormat="1" ht="15.6" outlineLevel="1" x14ac:dyDescent="0.3">
      <c r="A290" s="710">
        <f>'FICHE 5-Budget'!B157</f>
        <v>0</v>
      </c>
      <c r="B290" s="1335">
        <f>'FICHE 5-Budget'!C157</f>
        <v>0</v>
      </c>
      <c r="C290" s="1335">
        <f>'FICHE 5-Budget'!D157</f>
        <v>0</v>
      </c>
      <c r="D290" s="1336">
        <f>'FICHE 5-Budget'!E157</f>
        <v>0</v>
      </c>
      <c r="E290" s="1335">
        <f>'FICHE 5-Budget'!F157</f>
        <v>0</v>
      </c>
      <c r="F290" s="1335">
        <f>'FICHE 5-Budget'!G157</f>
        <v>0</v>
      </c>
      <c r="G290" s="909">
        <f>'FICHE 5-Budget'!H157</f>
        <v>0</v>
      </c>
      <c r="H290" s="909">
        <f>'FICHE 5-Budget'!I157</f>
        <v>0</v>
      </c>
      <c r="I290" s="909">
        <f>'FICHE 5-Budget'!J157</f>
        <v>0</v>
      </c>
      <c r="J290" s="1335">
        <f>'FICHE 5-Budget'!K157</f>
        <v>0</v>
      </c>
      <c r="K290" s="1319">
        <f t="shared" si="3"/>
        <v>0</v>
      </c>
      <c r="L290" s="434"/>
      <c r="M290" s="1169"/>
    </row>
    <row r="291" spans="1:13" s="429" customFormat="1" ht="15.6" outlineLevel="1" x14ac:dyDescent="0.3">
      <c r="A291" s="710" t="str">
        <f>'FICHE 5-Budget'!B158</f>
        <v>Gameplay Animateur.rice</v>
      </c>
      <c r="B291" s="1335">
        <f>'FICHE 5-Budget'!C158</f>
        <v>0</v>
      </c>
      <c r="C291" s="1335">
        <f>'FICHE 5-Budget'!D158</f>
        <v>0</v>
      </c>
      <c r="D291" s="1336">
        <f>'FICHE 5-Budget'!E158</f>
        <v>0</v>
      </c>
      <c r="E291" s="1335">
        <f>'FICHE 5-Budget'!F158</f>
        <v>0</v>
      </c>
      <c r="F291" s="1335">
        <f>'FICHE 5-Budget'!G158</f>
        <v>0</v>
      </c>
      <c r="G291" s="909">
        <f>'FICHE 5-Budget'!H158</f>
        <v>0</v>
      </c>
      <c r="H291" s="909">
        <f>'FICHE 5-Budget'!I158</f>
        <v>0</v>
      </c>
      <c r="I291" s="909">
        <f>'FICHE 5-Budget'!J158</f>
        <v>0</v>
      </c>
      <c r="J291" s="1335">
        <f>'FICHE 5-Budget'!K158</f>
        <v>0</v>
      </c>
      <c r="K291" s="1319">
        <f t="shared" si="3"/>
        <v>0</v>
      </c>
      <c r="L291" s="434"/>
      <c r="M291" s="1169"/>
    </row>
    <row r="292" spans="1:13" s="429" customFormat="1" ht="15.6" outlineLevel="1" x14ac:dyDescent="0.3">
      <c r="A292" s="710">
        <f>'FICHE 5-Budget'!B159</f>
        <v>0</v>
      </c>
      <c r="B292" s="1335">
        <f>'FICHE 5-Budget'!C159</f>
        <v>0</v>
      </c>
      <c r="C292" s="1335">
        <f>'FICHE 5-Budget'!D159</f>
        <v>0</v>
      </c>
      <c r="D292" s="1336">
        <f>'FICHE 5-Budget'!E159</f>
        <v>0</v>
      </c>
      <c r="E292" s="1335">
        <f>'FICHE 5-Budget'!F159</f>
        <v>0</v>
      </c>
      <c r="F292" s="1335">
        <f>'FICHE 5-Budget'!G159</f>
        <v>0</v>
      </c>
      <c r="G292" s="909">
        <f>'FICHE 5-Budget'!H159</f>
        <v>0</v>
      </c>
      <c r="H292" s="909">
        <f>'FICHE 5-Budget'!I159</f>
        <v>0</v>
      </c>
      <c r="I292" s="909">
        <f>'FICHE 5-Budget'!J159</f>
        <v>0</v>
      </c>
      <c r="J292" s="1335">
        <f>'FICHE 5-Budget'!K159</f>
        <v>0</v>
      </c>
      <c r="K292" s="1319">
        <f t="shared" si="3"/>
        <v>0</v>
      </c>
      <c r="L292" s="434"/>
      <c r="M292" s="1169"/>
    </row>
    <row r="293" spans="1:13" s="429" customFormat="1" ht="15.6" outlineLevel="1" x14ac:dyDescent="0.3">
      <c r="A293" s="710" t="str">
        <f>'FICHE 5-Budget'!B160</f>
        <v>Cutscene superviseur.euse</v>
      </c>
      <c r="B293" s="1335">
        <f>'FICHE 5-Budget'!C160</f>
        <v>0</v>
      </c>
      <c r="C293" s="1335">
        <f>'FICHE 5-Budget'!D160</f>
        <v>0</v>
      </c>
      <c r="D293" s="1336">
        <f>'FICHE 5-Budget'!E160</f>
        <v>0</v>
      </c>
      <c r="E293" s="1335">
        <f>'FICHE 5-Budget'!F160</f>
        <v>0</v>
      </c>
      <c r="F293" s="1335">
        <f>'FICHE 5-Budget'!G160</f>
        <v>0</v>
      </c>
      <c r="G293" s="909">
        <f>'FICHE 5-Budget'!H160</f>
        <v>0</v>
      </c>
      <c r="H293" s="909">
        <f>'FICHE 5-Budget'!I160</f>
        <v>0</v>
      </c>
      <c r="I293" s="909">
        <f>'FICHE 5-Budget'!J160</f>
        <v>0</v>
      </c>
      <c r="J293" s="1335">
        <f>'FICHE 5-Budget'!K160</f>
        <v>0</v>
      </c>
      <c r="K293" s="1319">
        <f t="shared" si="3"/>
        <v>0</v>
      </c>
      <c r="L293" s="434"/>
      <c r="M293" s="1169"/>
    </row>
    <row r="294" spans="1:13" s="429" customFormat="1" ht="15.6" outlineLevel="1" x14ac:dyDescent="0.3">
      <c r="A294" s="710">
        <f>'FICHE 5-Budget'!B161</f>
        <v>0</v>
      </c>
      <c r="B294" s="1335">
        <f>'FICHE 5-Budget'!C161</f>
        <v>0</v>
      </c>
      <c r="C294" s="1335">
        <f>'FICHE 5-Budget'!D161</f>
        <v>0</v>
      </c>
      <c r="D294" s="1336">
        <f>'FICHE 5-Budget'!E161</f>
        <v>0</v>
      </c>
      <c r="E294" s="1335">
        <f>'FICHE 5-Budget'!F161</f>
        <v>0</v>
      </c>
      <c r="F294" s="1335">
        <f>'FICHE 5-Budget'!G161</f>
        <v>0</v>
      </c>
      <c r="G294" s="909">
        <f>'FICHE 5-Budget'!H161</f>
        <v>0</v>
      </c>
      <c r="H294" s="909">
        <f>'FICHE 5-Budget'!I161</f>
        <v>0</v>
      </c>
      <c r="I294" s="909">
        <f>'FICHE 5-Budget'!J161</f>
        <v>0</v>
      </c>
      <c r="J294" s="1335">
        <f>'FICHE 5-Budget'!K161</f>
        <v>0</v>
      </c>
      <c r="K294" s="1319">
        <f t="shared" si="3"/>
        <v>0</v>
      </c>
      <c r="L294" s="434"/>
      <c r="M294" s="1169"/>
    </row>
    <row r="295" spans="1:13" s="429" customFormat="1" ht="15.6" outlineLevel="1" x14ac:dyDescent="0.3">
      <c r="A295" s="710" t="str">
        <f>'FICHE 5-Budget'!B162</f>
        <v>Rigger</v>
      </c>
      <c r="B295" s="1335">
        <f>'FICHE 5-Budget'!C162</f>
        <v>0</v>
      </c>
      <c r="C295" s="1335">
        <f>'FICHE 5-Budget'!D162</f>
        <v>0</v>
      </c>
      <c r="D295" s="1336">
        <f>'FICHE 5-Budget'!E162</f>
        <v>0</v>
      </c>
      <c r="E295" s="1335">
        <f>'FICHE 5-Budget'!F162</f>
        <v>0</v>
      </c>
      <c r="F295" s="1335">
        <f>'FICHE 5-Budget'!G162</f>
        <v>0</v>
      </c>
      <c r="G295" s="909">
        <f>'FICHE 5-Budget'!H162</f>
        <v>0</v>
      </c>
      <c r="H295" s="909">
        <f>'FICHE 5-Budget'!I162</f>
        <v>0</v>
      </c>
      <c r="I295" s="909">
        <f>'FICHE 5-Budget'!J162</f>
        <v>0</v>
      </c>
      <c r="J295" s="1335">
        <f>'FICHE 5-Budget'!K162</f>
        <v>0</v>
      </c>
      <c r="K295" s="1319">
        <f t="shared" si="3"/>
        <v>0</v>
      </c>
      <c r="L295" s="434"/>
      <c r="M295" s="1169"/>
    </row>
    <row r="296" spans="1:13" s="429" customFormat="1" ht="15.6" outlineLevel="1" x14ac:dyDescent="0.3">
      <c r="A296" s="710">
        <f>'FICHE 5-Budget'!B163</f>
        <v>0</v>
      </c>
      <c r="B296" s="1335">
        <f>'FICHE 5-Budget'!C163</f>
        <v>0</v>
      </c>
      <c r="C296" s="1335">
        <f>'FICHE 5-Budget'!D163</f>
        <v>0</v>
      </c>
      <c r="D296" s="1336">
        <f>'FICHE 5-Budget'!E163</f>
        <v>0</v>
      </c>
      <c r="E296" s="1335">
        <f>'FICHE 5-Budget'!F163</f>
        <v>0</v>
      </c>
      <c r="F296" s="1335">
        <f>'FICHE 5-Budget'!G163</f>
        <v>0</v>
      </c>
      <c r="G296" s="909">
        <f>'FICHE 5-Budget'!H163</f>
        <v>0</v>
      </c>
      <c r="H296" s="909">
        <f>'FICHE 5-Budget'!I163</f>
        <v>0</v>
      </c>
      <c r="I296" s="909">
        <f>'FICHE 5-Budget'!J163</f>
        <v>0</v>
      </c>
      <c r="J296" s="1335">
        <f>'FICHE 5-Budget'!K163</f>
        <v>0</v>
      </c>
      <c r="K296" s="1319">
        <f t="shared" si="3"/>
        <v>0</v>
      </c>
      <c r="L296" s="434"/>
      <c r="M296" s="1169"/>
    </row>
    <row r="297" spans="1:13" s="429" customFormat="1" ht="15.6" outlineLevel="1" x14ac:dyDescent="0.3">
      <c r="A297" s="710" t="str">
        <f>'FICHE 5-Budget'!B164</f>
        <v>Autre(s), non repris ci-avant : à préciser</v>
      </c>
      <c r="B297" s="1335">
        <f>'FICHE 5-Budget'!C164</f>
        <v>0</v>
      </c>
      <c r="C297" s="1335">
        <f>'FICHE 5-Budget'!D164</f>
        <v>0</v>
      </c>
      <c r="D297" s="1336">
        <f>'FICHE 5-Budget'!E164</f>
        <v>0</v>
      </c>
      <c r="E297" s="1335">
        <f>'FICHE 5-Budget'!F164</f>
        <v>0</v>
      </c>
      <c r="F297" s="1335">
        <f>'FICHE 5-Budget'!G164</f>
        <v>0</v>
      </c>
      <c r="G297" s="909">
        <f>'FICHE 5-Budget'!H164</f>
        <v>0</v>
      </c>
      <c r="H297" s="909">
        <f>'FICHE 5-Budget'!I164</f>
        <v>0</v>
      </c>
      <c r="I297" s="909">
        <f>'FICHE 5-Budget'!J164</f>
        <v>0</v>
      </c>
      <c r="J297" s="1335">
        <f>'FICHE 5-Budget'!K164</f>
        <v>0</v>
      </c>
      <c r="K297" s="1319">
        <f t="shared" si="3"/>
        <v>0</v>
      </c>
      <c r="L297" s="434"/>
      <c r="M297" s="1169"/>
    </row>
    <row r="298" spans="1:13" s="429" customFormat="1" ht="15.6" outlineLevel="1" x14ac:dyDescent="0.3">
      <c r="A298" s="710">
        <f>'FICHE 5-Budget'!B165</f>
        <v>0</v>
      </c>
      <c r="B298" s="1335">
        <f>'FICHE 5-Budget'!C165</f>
        <v>0</v>
      </c>
      <c r="C298" s="1335">
        <f>'FICHE 5-Budget'!D165</f>
        <v>0</v>
      </c>
      <c r="D298" s="1336">
        <f>'FICHE 5-Budget'!E165</f>
        <v>0</v>
      </c>
      <c r="E298" s="1335">
        <f>'FICHE 5-Budget'!F165</f>
        <v>0</v>
      </c>
      <c r="F298" s="1335">
        <f>'FICHE 5-Budget'!G165</f>
        <v>0</v>
      </c>
      <c r="G298" s="909">
        <f>'FICHE 5-Budget'!H165</f>
        <v>0</v>
      </c>
      <c r="H298" s="909">
        <f>'FICHE 5-Budget'!I165</f>
        <v>0</v>
      </c>
      <c r="I298" s="909">
        <f>'FICHE 5-Budget'!J165</f>
        <v>0</v>
      </c>
      <c r="J298" s="1335">
        <f>'FICHE 5-Budget'!K165</f>
        <v>0</v>
      </c>
      <c r="K298" s="1319">
        <f t="shared" si="3"/>
        <v>0</v>
      </c>
      <c r="L298" s="434"/>
      <c r="M298" s="1169"/>
    </row>
    <row r="299" spans="1:13" s="429" customFormat="1" ht="15.6" outlineLevel="1" x14ac:dyDescent="0.3">
      <c r="A299" s="710">
        <f>'FICHE 5-Budget'!B166</f>
        <v>0</v>
      </c>
      <c r="B299" s="1335">
        <f>'FICHE 5-Budget'!C166</f>
        <v>0</v>
      </c>
      <c r="C299" s="1335">
        <f>'FICHE 5-Budget'!D166</f>
        <v>0</v>
      </c>
      <c r="D299" s="1336">
        <f>'FICHE 5-Budget'!E166</f>
        <v>0</v>
      </c>
      <c r="E299" s="1335">
        <f>'FICHE 5-Budget'!F166</f>
        <v>0</v>
      </c>
      <c r="F299" s="1335">
        <f>'FICHE 5-Budget'!G166</f>
        <v>0</v>
      </c>
      <c r="G299" s="909">
        <f>'FICHE 5-Budget'!H166</f>
        <v>0</v>
      </c>
      <c r="H299" s="909">
        <f>'FICHE 5-Budget'!I166</f>
        <v>0</v>
      </c>
      <c r="I299" s="909">
        <f>'FICHE 5-Budget'!J166</f>
        <v>0</v>
      </c>
      <c r="J299" s="1335">
        <f>'FICHE 5-Budget'!K166</f>
        <v>0</v>
      </c>
      <c r="K299" s="1319">
        <f t="shared" si="3"/>
        <v>0</v>
      </c>
      <c r="L299" s="434"/>
      <c r="M299" s="1169"/>
    </row>
    <row r="300" spans="1:13" s="429" customFormat="1" ht="15.6" x14ac:dyDescent="0.3">
      <c r="A300" s="711" t="s">
        <v>71</v>
      </c>
      <c r="B300" s="1337"/>
      <c r="C300" s="1337"/>
      <c r="D300" s="1341"/>
      <c r="E300" s="1337"/>
      <c r="F300" s="1337"/>
      <c r="G300" s="911">
        <f>SUM(G301:G314)</f>
        <v>0</v>
      </c>
      <c r="H300" s="911">
        <f>SUM(H301:H314)</f>
        <v>0</v>
      </c>
      <c r="I300" s="911">
        <f>SUM(I301:I314)</f>
        <v>0</v>
      </c>
      <c r="J300" s="1340"/>
      <c r="K300" s="1330">
        <f>SUM(K301:K314)</f>
        <v>0</v>
      </c>
      <c r="L300" s="434"/>
      <c r="M300" s="1168"/>
    </row>
    <row r="301" spans="1:13" s="429" customFormat="1" ht="15.6" outlineLevel="1" x14ac:dyDescent="0.3">
      <c r="A301" s="710" t="str">
        <f>'FICHE 5-Budget'!B169</f>
        <v>Sound Designer</v>
      </c>
      <c r="B301" s="1335">
        <f>'FICHE 5-Budget'!C169</f>
        <v>0</v>
      </c>
      <c r="C301" s="1335">
        <f>'FICHE 5-Budget'!D169</f>
        <v>0</v>
      </c>
      <c r="D301" s="1336">
        <f>'FICHE 5-Budget'!E169</f>
        <v>0</v>
      </c>
      <c r="E301" s="1335">
        <f>'FICHE 5-Budget'!F169</f>
        <v>0</v>
      </c>
      <c r="F301" s="1335">
        <f>'FICHE 5-Budget'!G169</f>
        <v>0</v>
      </c>
      <c r="G301" s="909">
        <f>'FICHE 5-Budget'!H169</f>
        <v>0</v>
      </c>
      <c r="H301" s="909">
        <f>'FICHE 5-Budget'!I169</f>
        <v>0</v>
      </c>
      <c r="I301" s="909">
        <f>'FICHE 5-Budget'!J169</f>
        <v>0</v>
      </c>
      <c r="J301" s="1335">
        <f>'FICHE 5-Budget'!K169</f>
        <v>0</v>
      </c>
      <c r="K301" s="1319">
        <f t="shared" si="3"/>
        <v>0</v>
      </c>
      <c r="L301" s="434"/>
      <c r="M301" s="1169"/>
    </row>
    <row r="302" spans="1:13" s="429" customFormat="1" ht="15.6" outlineLevel="1" x14ac:dyDescent="0.3">
      <c r="A302" s="710">
        <f>'FICHE 5-Budget'!B170</f>
        <v>0</v>
      </c>
      <c r="B302" s="1335">
        <f>'FICHE 5-Budget'!C170</f>
        <v>0</v>
      </c>
      <c r="C302" s="1335">
        <f>'FICHE 5-Budget'!D170</f>
        <v>0</v>
      </c>
      <c r="D302" s="1336">
        <f>'FICHE 5-Budget'!E170</f>
        <v>0</v>
      </c>
      <c r="E302" s="1335">
        <f>'FICHE 5-Budget'!F170</f>
        <v>0</v>
      </c>
      <c r="F302" s="1335">
        <f>'FICHE 5-Budget'!G170</f>
        <v>0</v>
      </c>
      <c r="G302" s="909">
        <f>'FICHE 5-Budget'!H170</f>
        <v>0</v>
      </c>
      <c r="H302" s="909">
        <f>'FICHE 5-Budget'!I170</f>
        <v>0</v>
      </c>
      <c r="I302" s="909">
        <f>'FICHE 5-Budget'!J170</f>
        <v>0</v>
      </c>
      <c r="J302" s="1335">
        <f>'FICHE 5-Budget'!K170</f>
        <v>0</v>
      </c>
      <c r="K302" s="1319">
        <f t="shared" si="3"/>
        <v>0</v>
      </c>
      <c r="L302" s="434"/>
      <c r="M302" s="1169"/>
    </row>
    <row r="303" spans="1:13" s="429" customFormat="1" ht="15.6" outlineLevel="1" x14ac:dyDescent="0.3">
      <c r="A303" s="710" t="str">
        <f>'FICHE 5-Budget'!B171</f>
        <v xml:space="preserve">Production Assets sonores VSD </v>
      </c>
      <c r="B303" s="1335">
        <f>'FICHE 5-Budget'!C171</f>
        <v>0</v>
      </c>
      <c r="C303" s="1335">
        <f>'FICHE 5-Budget'!D171</f>
        <v>0</v>
      </c>
      <c r="D303" s="1336">
        <f>'FICHE 5-Budget'!E171</f>
        <v>0</v>
      </c>
      <c r="E303" s="1335">
        <f>'FICHE 5-Budget'!F171</f>
        <v>0</v>
      </c>
      <c r="F303" s="1335">
        <f>'FICHE 5-Budget'!G171</f>
        <v>0</v>
      </c>
      <c r="G303" s="909">
        <f>'FICHE 5-Budget'!H171</f>
        <v>0</v>
      </c>
      <c r="H303" s="909">
        <f>'FICHE 5-Budget'!I171</f>
        <v>0</v>
      </c>
      <c r="I303" s="909">
        <f>'FICHE 5-Budget'!J171</f>
        <v>0</v>
      </c>
      <c r="J303" s="1335">
        <f>'FICHE 5-Budget'!K171</f>
        <v>0</v>
      </c>
      <c r="K303" s="1319">
        <f t="shared" si="3"/>
        <v>0</v>
      </c>
      <c r="L303" s="434"/>
      <c r="M303" s="1169"/>
    </row>
    <row r="304" spans="1:13" s="429" customFormat="1" ht="15.6" outlineLevel="1" x14ac:dyDescent="0.3">
      <c r="A304" s="710">
        <f>'FICHE 5-Budget'!B172</f>
        <v>0</v>
      </c>
      <c r="B304" s="1335">
        <f>'FICHE 5-Budget'!C172</f>
        <v>0</v>
      </c>
      <c r="C304" s="1335">
        <f>'FICHE 5-Budget'!D172</f>
        <v>0</v>
      </c>
      <c r="D304" s="1336">
        <f>'FICHE 5-Budget'!E172</f>
        <v>0</v>
      </c>
      <c r="E304" s="1335">
        <f>'FICHE 5-Budget'!F172</f>
        <v>0</v>
      </c>
      <c r="F304" s="1335">
        <f>'FICHE 5-Budget'!G172</f>
        <v>0</v>
      </c>
      <c r="G304" s="909">
        <f>'FICHE 5-Budget'!H172</f>
        <v>0</v>
      </c>
      <c r="H304" s="909">
        <f>'FICHE 5-Budget'!I172</f>
        <v>0</v>
      </c>
      <c r="I304" s="909">
        <f>'FICHE 5-Budget'!J172</f>
        <v>0</v>
      </c>
      <c r="J304" s="1335">
        <f>'FICHE 5-Budget'!K172</f>
        <v>0</v>
      </c>
      <c r="K304" s="1319">
        <f t="shared" si="3"/>
        <v>0</v>
      </c>
      <c r="L304" s="434"/>
      <c r="M304" s="1169"/>
    </row>
    <row r="305" spans="1:13" s="429" customFormat="1" ht="15.6" outlineLevel="1" x14ac:dyDescent="0.3">
      <c r="A305" s="710" t="str">
        <f>'FICHE 5-Budget'!B173</f>
        <v>Compositeur.rice de la musique</v>
      </c>
      <c r="B305" s="1335">
        <f>'FICHE 5-Budget'!C173</f>
        <v>0</v>
      </c>
      <c r="C305" s="1335">
        <f>'FICHE 5-Budget'!D173</f>
        <v>0</v>
      </c>
      <c r="D305" s="1336">
        <f>'FICHE 5-Budget'!E173</f>
        <v>0</v>
      </c>
      <c r="E305" s="1335">
        <f>'FICHE 5-Budget'!F173</f>
        <v>0</v>
      </c>
      <c r="F305" s="1335">
        <f>'FICHE 5-Budget'!G173</f>
        <v>0</v>
      </c>
      <c r="G305" s="909">
        <f>'FICHE 5-Budget'!H173</f>
        <v>0</v>
      </c>
      <c r="H305" s="909">
        <f>'FICHE 5-Budget'!I173</f>
        <v>0</v>
      </c>
      <c r="I305" s="909">
        <f>'FICHE 5-Budget'!J173</f>
        <v>0</v>
      </c>
      <c r="J305" s="1335">
        <f>'FICHE 5-Budget'!K173</f>
        <v>0</v>
      </c>
      <c r="K305" s="1319">
        <f t="shared" si="3"/>
        <v>0</v>
      </c>
      <c r="L305" s="434"/>
      <c r="M305" s="1169"/>
    </row>
    <row r="306" spans="1:13" s="429" customFormat="1" ht="15.6" outlineLevel="1" x14ac:dyDescent="0.3">
      <c r="A306" s="710">
        <f>'FICHE 5-Budget'!B174</f>
        <v>0</v>
      </c>
      <c r="B306" s="1335">
        <f>'FICHE 5-Budget'!C174</f>
        <v>0</v>
      </c>
      <c r="C306" s="1335">
        <f>'FICHE 5-Budget'!D174</f>
        <v>0</v>
      </c>
      <c r="D306" s="1336">
        <f>'FICHE 5-Budget'!E174</f>
        <v>0</v>
      </c>
      <c r="E306" s="1335">
        <f>'FICHE 5-Budget'!F174</f>
        <v>0</v>
      </c>
      <c r="F306" s="1335">
        <f>'FICHE 5-Budget'!G174</f>
        <v>0</v>
      </c>
      <c r="G306" s="909">
        <f>'FICHE 5-Budget'!H174</f>
        <v>0</v>
      </c>
      <c r="H306" s="909">
        <f>'FICHE 5-Budget'!I174</f>
        <v>0</v>
      </c>
      <c r="I306" s="909">
        <f>'FICHE 5-Budget'!J174</f>
        <v>0</v>
      </c>
      <c r="J306" s="1335">
        <f>'FICHE 5-Budget'!K174</f>
        <v>0</v>
      </c>
      <c r="K306" s="1319">
        <f t="shared" si="3"/>
        <v>0</v>
      </c>
      <c r="L306" s="434"/>
      <c r="M306" s="1169"/>
    </row>
    <row r="307" spans="1:13" s="429" customFormat="1" ht="15.6" outlineLevel="1" x14ac:dyDescent="0.3">
      <c r="A307" s="710" t="str">
        <f>'FICHE 5-Budget'!B175</f>
        <v>Voice overs</v>
      </c>
      <c r="B307" s="1335">
        <f>'FICHE 5-Budget'!C175</f>
        <v>0</v>
      </c>
      <c r="C307" s="1335">
        <f>'FICHE 5-Budget'!D175</f>
        <v>0</v>
      </c>
      <c r="D307" s="1336">
        <f>'FICHE 5-Budget'!E175</f>
        <v>0</v>
      </c>
      <c r="E307" s="1335">
        <f>'FICHE 5-Budget'!F175</f>
        <v>0</v>
      </c>
      <c r="F307" s="1335">
        <f>'FICHE 5-Budget'!G175</f>
        <v>0</v>
      </c>
      <c r="G307" s="909">
        <f>'FICHE 5-Budget'!H175</f>
        <v>0</v>
      </c>
      <c r="H307" s="909">
        <f>'FICHE 5-Budget'!I175</f>
        <v>0</v>
      </c>
      <c r="I307" s="909">
        <f>'FICHE 5-Budget'!J175</f>
        <v>0</v>
      </c>
      <c r="J307" s="1335">
        <f>'FICHE 5-Budget'!K175</f>
        <v>0</v>
      </c>
      <c r="K307" s="1319">
        <f t="shared" si="3"/>
        <v>0</v>
      </c>
      <c r="L307" s="434"/>
      <c r="M307" s="1169"/>
    </row>
    <row r="308" spans="1:13" s="429" customFormat="1" ht="15.6" outlineLevel="1" x14ac:dyDescent="0.3">
      <c r="A308" s="710">
        <f>'FICHE 5-Budget'!B176</f>
        <v>0</v>
      </c>
      <c r="B308" s="1335">
        <f>'FICHE 5-Budget'!C176</f>
        <v>0</v>
      </c>
      <c r="C308" s="1335">
        <f>'FICHE 5-Budget'!D176</f>
        <v>0</v>
      </c>
      <c r="D308" s="1336">
        <f>'FICHE 5-Budget'!E176</f>
        <v>0</v>
      </c>
      <c r="E308" s="1335">
        <f>'FICHE 5-Budget'!F176</f>
        <v>0</v>
      </c>
      <c r="F308" s="1335">
        <f>'FICHE 5-Budget'!G176</f>
        <v>0</v>
      </c>
      <c r="G308" s="909">
        <f>'FICHE 5-Budget'!H176</f>
        <v>0</v>
      </c>
      <c r="H308" s="909">
        <f>'FICHE 5-Budget'!I176</f>
        <v>0</v>
      </c>
      <c r="I308" s="909">
        <f>'FICHE 5-Budget'!J176</f>
        <v>0</v>
      </c>
      <c r="J308" s="1335">
        <f>'FICHE 5-Budget'!K176</f>
        <v>0</v>
      </c>
      <c r="K308" s="1319">
        <f t="shared" si="3"/>
        <v>0</v>
      </c>
      <c r="L308" s="434"/>
      <c r="M308" s="1169"/>
    </row>
    <row r="309" spans="1:13" s="429" customFormat="1" ht="15.6" outlineLevel="1" x14ac:dyDescent="0.3">
      <c r="A309" s="710" t="str">
        <f>'FICHE 5-Budget'!B177</f>
        <v>SFX</v>
      </c>
      <c r="B309" s="1335">
        <f>'FICHE 5-Budget'!C177</f>
        <v>0</v>
      </c>
      <c r="C309" s="1335">
        <f>'FICHE 5-Budget'!D177</f>
        <v>0</v>
      </c>
      <c r="D309" s="1336">
        <f>'FICHE 5-Budget'!E177</f>
        <v>0</v>
      </c>
      <c r="E309" s="1335">
        <f>'FICHE 5-Budget'!F177</f>
        <v>0</v>
      </c>
      <c r="F309" s="1335">
        <f>'FICHE 5-Budget'!G177</f>
        <v>0</v>
      </c>
      <c r="G309" s="909">
        <f>'FICHE 5-Budget'!H177</f>
        <v>0</v>
      </c>
      <c r="H309" s="909">
        <f>'FICHE 5-Budget'!I177</f>
        <v>0</v>
      </c>
      <c r="I309" s="909">
        <f>'FICHE 5-Budget'!J177</f>
        <v>0</v>
      </c>
      <c r="J309" s="1335">
        <f>'FICHE 5-Budget'!K177</f>
        <v>0</v>
      </c>
      <c r="K309" s="1319">
        <f t="shared" si="3"/>
        <v>0</v>
      </c>
      <c r="L309" s="434"/>
      <c r="M309" s="1169"/>
    </row>
    <row r="310" spans="1:13" s="429" customFormat="1" ht="15.6" outlineLevel="1" x14ac:dyDescent="0.3">
      <c r="A310" s="710">
        <f>'FICHE 5-Budget'!B178</f>
        <v>0</v>
      </c>
      <c r="B310" s="1335">
        <f>'FICHE 5-Budget'!C178</f>
        <v>0</v>
      </c>
      <c r="C310" s="1335">
        <f>'FICHE 5-Budget'!D178</f>
        <v>0</v>
      </c>
      <c r="D310" s="1336">
        <f>'FICHE 5-Budget'!E178</f>
        <v>0</v>
      </c>
      <c r="E310" s="1335">
        <f>'FICHE 5-Budget'!F178</f>
        <v>0</v>
      </c>
      <c r="F310" s="1335">
        <f>'FICHE 5-Budget'!G178</f>
        <v>0</v>
      </c>
      <c r="G310" s="909">
        <f>'FICHE 5-Budget'!H178</f>
        <v>0</v>
      </c>
      <c r="H310" s="909">
        <f>'FICHE 5-Budget'!I178</f>
        <v>0</v>
      </c>
      <c r="I310" s="909">
        <f>'FICHE 5-Budget'!J178</f>
        <v>0</v>
      </c>
      <c r="J310" s="1335">
        <f>'FICHE 5-Budget'!K178</f>
        <v>0</v>
      </c>
      <c r="K310" s="1319">
        <f t="shared" si="3"/>
        <v>0</v>
      </c>
      <c r="L310" s="434"/>
      <c r="M310" s="1169"/>
    </row>
    <row r="311" spans="1:13" s="429" customFormat="1" ht="15.6" outlineLevel="1" x14ac:dyDescent="0.3">
      <c r="A311" s="710" t="str">
        <f>'FICHE 5-Budget'!B179</f>
        <v>Autre(s), non repris ci-avant : à préciser</v>
      </c>
      <c r="B311" s="1335">
        <f>'FICHE 5-Budget'!C179</f>
        <v>0</v>
      </c>
      <c r="C311" s="1335">
        <f>'FICHE 5-Budget'!D179</f>
        <v>0</v>
      </c>
      <c r="D311" s="1336">
        <f>'FICHE 5-Budget'!E179</f>
        <v>0</v>
      </c>
      <c r="E311" s="1335">
        <f>'FICHE 5-Budget'!F179</f>
        <v>0</v>
      </c>
      <c r="F311" s="1335">
        <f>'FICHE 5-Budget'!G179</f>
        <v>0</v>
      </c>
      <c r="G311" s="909">
        <f>'FICHE 5-Budget'!H179</f>
        <v>0</v>
      </c>
      <c r="H311" s="909">
        <f>'FICHE 5-Budget'!I179</f>
        <v>0</v>
      </c>
      <c r="I311" s="909">
        <f>'FICHE 5-Budget'!J179</f>
        <v>0</v>
      </c>
      <c r="J311" s="1335">
        <f>'FICHE 5-Budget'!K179</f>
        <v>0</v>
      </c>
      <c r="K311" s="1319">
        <f t="shared" si="3"/>
        <v>0</v>
      </c>
      <c r="L311" s="434"/>
      <c r="M311" s="1169"/>
    </row>
    <row r="312" spans="1:13" s="429" customFormat="1" ht="15.6" outlineLevel="1" x14ac:dyDescent="0.3">
      <c r="A312" s="710">
        <f>'FICHE 5-Budget'!B180</f>
        <v>0</v>
      </c>
      <c r="B312" s="1335">
        <f>'FICHE 5-Budget'!C180</f>
        <v>0</v>
      </c>
      <c r="C312" s="1335">
        <f>'FICHE 5-Budget'!D180</f>
        <v>0</v>
      </c>
      <c r="D312" s="1336">
        <f>'FICHE 5-Budget'!E180</f>
        <v>0</v>
      </c>
      <c r="E312" s="1335">
        <f>'FICHE 5-Budget'!F180</f>
        <v>0</v>
      </c>
      <c r="F312" s="1335">
        <f>'FICHE 5-Budget'!G180</f>
        <v>0</v>
      </c>
      <c r="G312" s="909">
        <f>'FICHE 5-Budget'!H180</f>
        <v>0</v>
      </c>
      <c r="H312" s="909">
        <f>'FICHE 5-Budget'!I180</f>
        <v>0</v>
      </c>
      <c r="I312" s="909">
        <f>'FICHE 5-Budget'!J180</f>
        <v>0</v>
      </c>
      <c r="J312" s="1335">
        <f>'FICHE 5-Budget'!K180</f>
        <v>0</v>
      </c>
      <c r="K312" s="1319">
        <f t="shared" si="3"/>
        <v>0</v>
      </c>
      <c r="L312" s="434"/>
      <c r="M312" s="1169"/>
    </row>
    <row r="313" spans="1:13" s="429" customFormat="1" ht="15.6" outlineLevel="1" x14ac:dyDescent="0.3">
      <c r="A313" s="710">
        <f>'FICHE 5-Budget'!B181</f>
        <v>0</v>
      </c>
      <c r="B313" s="1335">
        <f>'FICHE 5-Budget'!C181</f>
        <v>0</v>
      </c>
      <c r="C313" s="1335">
        <f>'FICHE 5-Budget'!D181</f>
        <v>0</v>
      </c>
      <c r="D313" s="1336">
        <f>'FICHE 5-Budget'!E181</f>
        <v>0</v>
      </c>
      <c r="E313" s="1335">
        <f>'FICHE 5-Budget'!F181</f>
        <v>0</v>
      </c>
      <c r="F313" s="1335">
        <f>'FICHE 5-Budget'!G181</f>
        <v>0</v>
      </c>
      <c r="G313" s="909">
        <f>'FICHE 5-Budget'!H181</f>
        <v>0</v>
      </c>
      <c r="H313" s="909">
        <f>'FICHE 5-Budget'!I181</f>
        <v>0</v>
      </c>
      <c r="I313" s="909">
        <f>'FICHE 5-Budget'!J181</f>
        <v>0</v>
      </c>
      <c r="J313" s="1335">
        <f>'FICHE 5-Budget'!K181</f>
        <v>0</v>
      </c>
      <c r="K313" s="1319">
        <f t="shared" si="3"/>
        <v>0</v>
      </c>
      <c r="L313" s="434"/>
      <c r="M313" s="1169"/>
    </row>
    <row r="314" spans="1:13" s="429" customFormat="1" ht="15.6" outlineLevel="1" x14ac:dyDescent="0.3">
      <c r="A314" s="710">
        <f>'FICHE 5-Budget'!B182</f>
        <v>0</v>
      </c>
      <c r="B314" s="1335">
        <f>'FICHE 5-Budget'!C182</f>
        <v>0</v>
      </c>
      <c r="C314" s="1335">
        <f>'FICHE 5-Budget'!D182</f>
        <v>0</v>
      </c>
      <c r="D314" s="1336">
        <f>'FICHE 5-Budget'!E182</f>
        <v>0</v>
      </c>
      <c r="E314" s="1335">
        <f>'FICHE 5-Budget'!F182</f>
        <v>0</v>
      </c>
      <c r="F314" s="1335">
        <f>'FICHE 5-Budget'!G182</f>
        <v>0</v>
      </c>
      <c r="G314" s="909">
        <f>'FICHE 5-Budget'!H182</f>
        <v>0</v>
      </c>
      <c r="H314" s="909">
        <f>'FICHE 5-Budget'!I182</f>
        <v>0</v>
      </c>
      <c r="I314" s="909">
        <f>'FICHE 5-Budget'!J182</f>
        <v>0</v>
      </c>
      <c r="J314" s="1335">
        <f>'FICHE 5-Budget'!K182</f>
        <v>0</v>
      </c>
      <c r="K314" s="1319">
        <f>I314</f>
        <v>0</v>
      </c>
      <c r="L314" s="434"/>
      <c r="M314" s="1169"/>
    </row>
    <row r="315" spans="1:13" s="429" customFormat="1" ht="15.6" x14ac:dyDescent="0.3">
      <c r="A315" s="711" t="str">
        <f>+'FICHE 5-Budget'!B183</f>
        <v>Testing and bugfixing / usability</v>
      </c>
      <c r="B315" s="1337">
        <f>+'FICHE 5-Budget'!C183</f>
        <v>0</v>
      </c>
      <c r="C315" s="1337">
        <f>+'FICHE 5-Budget'!D183</f>
        <v>0</v>
      </c>
      <c r="D315" s="1341">
        <f>+'FICHE 5-Budget'!E183</f>
        <v>0</v>
      </c>
      <c r="E315" s="1337">
        <f>+'FICHE 5-Budget'!F183</f>
        <v>0</v>
      </c>
      <c r="F315" s="1337">
        <f>+'FICHE 5-Budget'!G183</f>
        <v>0</v>
      </c>
      <c r="G315" s="911">
        <f>+'FICHE 5-Budget'!H183</f>
        <v>0</v>
      </c>
      <c r="H315" s="911">
        <f>+'FICHE 5-Budget'!I183</f>
        <v>0</v>
      </c>
      <c r="I315" s="911">
        <f>+'FICHE 5-Budget'!J183</f>
        <v>0</v>
      </c>
      <c r="J315" s="1340">
        <f>+'FICHE 5-Budget'!K183</f>
        <v>0</v>
      </c>
      <c r="K315" s="1330">
        <f>SUM(K316:K321)</f>
        <v>0</v>
      </c>
      <c r="L315" s="434"/>
      <c r="M315" s="1168"/>
    </row>
    <row r="316" spans="1:13" s="429" customFormat="1" ht="15.6" outlineLevel="1" x14ac:dyDescent="0.3">
      <c r="A316" s="710" t="str">
        <f>'FICHE 5-Budget'!B184</f>
        <v>Focus group testing</v>
      </c>
      <c r="B316" s="1335">
        <f>'FICHE 5-Budget'!C184</f>
        <v>0</v>
      </c>
      <c r="C316" s="1335">
        <f>'FICHE 5-Budget'!D184</f>
        <v>0</v>
      </c>
      <c r="D316" s="1336">
        <f>'FICHE 5-Budget'!E184</f>
        <v>0</v>
      </c>
      <c r="E316" s="1335">
        <f>'FICHE 5-Budget'!F184</f>
        <v>0</v>
      </c>
      <c r="F316" s="1335">
        <f>'FICHE 5-Budget'!G184</f>
        <v>0</v>
      </c>
      <c r="G316" s="909">
        <f>'FICHE 5-Budget'!H184</f>
        <v>0</v>
      </c>
      <c r="H316" s="909">
        <f>'FICHE 5-Budget'!I184</f>
        <v>0</v>
      </c>
      <c r="I316" s="909">
        <f>'FICHE 5-Budget'!J184</f>
        <v>0</v>
      </c>
      <c r="J316" s="1335">
        <f>'FICHE 5-Budget'!K184</f>
        <v>0</v>
      </c>
      <c r="K316" s="1319">
        <f t="shared" si="3"/>
        <v>0</v>
      </c>
      <c r="L316" s="438"/>
      <c r="M316" s="1169"/>
    </row>
    <row r="317" spans="1:13" s="429" customFormat="1" ht="15.6" outlineLevel="1" x14ac:dyDescent="0.3">
      <c r="A317" s="710" t="str">
        <f>'FICHE 5-Budget'!B185</f>
        <v>In-house testing</v>
      </c>
      <c r="B317" s="1335">
        <f>'FICHE 5-Budget'!C185</f>
        <v>0</v>
      </c>
      <c r="C317" s="1335">
        <f>'FICHE 5-Budget'!D185</f>
        <v>0</v>
      </c>
      <c r="D317" s="1336">
        <f>'FICHE 5-Budget'!E185</f>
        <v>0</v>
      </c>
      <c r="E317" s="1335">
        <f>'FICHE 5-Budget'!F185</f>
        <v>0</v>
      </c>
      <c r="F317" s="1335">
        <f>'FICHE 5-Budget'!G185</f>
        <v>0</v>
      </c>
      <c r="G317" s="909">
        <f>'FICHE 5-Budget'!H185</f>
        <v>0</v>
      </c>
      <c r="H317" s="909">
        <f>'FICHE 5-Budget'!I185</f>
        <v>0</v>
      </c>
      <c r="I317" s="909">
        <f>'FICHE 5-Budget'!J185</f>
        <v>0</v>
      </c>
      <c r="J317" s="1335">
        <f>'FICHE 5-Budget'!K185</f>
        <v>0</v>
      </c>
      <c r="K317" s="1319">
        <f t="shared" si="3"/>
        <v>0</v>
      </c>
      <c r="L317" s="436"/>
      <c r="M317" s="1166"/>
    </row>
    <row r="318" spans="1:13" s="429" customFormat="1" ht="15.6" outlineLevel="1" x14ac:dyDescent="0.3">
      <c r="A318" s="710" t="str">
        <f>'FICHE 5-Budget'!B186</f>
        <v>Externe testing</v>
      </c>
      <c r="B318" s="1335">
        <f>'FICHE 5-Budget'!C186</f>
        <v>0</v>
      </c>
      <c r="C318" s="1335">
        <f>'FICHE 5-Budget'!D186</f>
        <v>0</v>
      </c>
      <c r="D318" s="1336">
        <f>'FICHE 5-Budget'!E186</f>
        <v>0</v>
      </c>
      <c r="E318" s="1335">
        <f>'FICHE 5-Budget'!F186</f>
        <v>0</v>
      </c>
      <c r="F318" s="1335">
        <f>'FICHE 5-Budget'!G186</f>
        <v>0</v>
      </c>
      <c r="G318" s="909">
        <f>'FICHE 5-Budget'!H186</f>
        <v>0</v>
      </c>
      <c r="H318" s="909">
        <f>'FICHE 5-Budget'!I186</f>
        <v>0</v>
      </c>
      <c r="I318" s="909">
        <f>'FICHE 5-Budget'!J186</f>
        <v>0</v>
      </c>
      <c r="J318" s="1335">
        <f>'FICHE 5-Budget'!K186</f>
        <v>0</v>
      </c>
      <c r="K318" s="1319">
        <f t="shared" si="3"/>
        <v>0</v>
      </c>
      <c r="L318" s="435"/>
      <c r="M318" s="1168"/>
    </row>
    <row r="319" spans="1:13" s="429" customFormat="1" ht="15" outlineLevel="1" x14ac:dyDescent="0.25">
      <c r="A319" s="710" t="str">
        <f>'FICHE 5-Budget'!B187</f>
        <v>Software QA (tests du software)</v>
      </c>
      <c r="B319" s="1335">
        <f>'FICHE 5-Budget'!C187</f>
        <v>0</v>
      </c>
      <c r="C319" s="1335">
        <f>'FICHE 5-Budget'!D187</f>
        <v>0</v>
      </c>
      <c r="D319" s="1336">
        <f>'FICHE 5-Budget'!E187</f>
        <v>0</v>
      </c>
      <c r="E319" s="1335">
        <f>'FICHE 5-Budget'!F187</f>
        <v>0</v>
      </c>
      <c r="F319" s="1335">
        <f>'FICHE 5-Budget'!G187</f>
        <v>0</v>
      </c>
      <c r="G319" s="909">
        <f>'FICHE 5-Budget'!H187</f>
        <v>0</v>
      </c>
      <c r="H319" s="909">
        <f>'FICHE 5-Budget'!I187</f>
        <v>0</v>
      </c>
      <c r="I319" s="909">
        <f>'FICHE 5-Budget'!J187</f>
        <v>0</v>
      </c>
      <c r="J319" s="1335">
        <f>'FICHE 5-Budget'!K187</f>
        <v>0</v>
      </c>
      <c r="K319" s="1319">
        <f t="shared" si="3"/>
        <v>0</v>
      </c>
      <c r="L319" s="430"/>
      <c r="M319" s="1170"/>
    </row>
    <row r="320" spans="1:13" s="429" customFormat="1" ht="15" outlineLevel="1" x14ac:dyDescent="0.25">
      <c r="A320" s="710" t="str">
        <f>'FICHE 5-Budget'!B188</f>
        <v>Autre(s), non repris ci-avant : à préciser</v>
      </c>
      <c r="B320" s="1335">
        <f>'FICHE 5-Budget'!C188</f>
        <v>0</v>
      </c>
      <c r="C320" s="1335">
        <f>'FICHE 5-Budget'!D188</f>
        <v>0</v>
      </c>
      <c r="D320" s="1336">
        <f>'FICHE 5-Budget'!E188</f>
        <v>0</v>
      </c>
      <c r="E320" s="1335">
        <f>'FICHE 5-Budget'!F188</f>
        <v>0</v>
      </c>
      <c r="F320" s="1335">
        <f>'FICHE 5-Budget'!G188</f>
        <v>0</v>
      </c>
      <c r="G320" s="909">
        <f>'FICHE 5-Budget'!H188</f>
        <v>0</v>
      </c>
      <c r="H320" s="909">
        <f>'FICHE 5-Budget'!I188</f>
        <v>0</v>
      </c>
      <c r="I320" s="909">
        <f>'FICHE 5-Budget'!J188</f>
        <v>0</v>
      </c>
      <c r="J320" s="1335">
        <f>'FICHE 5-Budget'!K188</f>
        <v>0</v>
      </c>
      <c r="K320" s="1319">
        <f t="shared" si="3"/>
        <v>0</v>
      </c>
      <c r="L320" s="430"/>
      <c r="M320" s="1170"/>
    </row>
    <row r="321" spans="1:17" s="429" customFormat="1" ht="15.6" customHeight="1" outlineLevel="1" x14ac:dyDescent="0.25">
      <c r="A321" s="710">
        <f>'FICHE 5-Budget'!B189</f>
        <v>0</v>
      </c>
      <c r="B321" s="1335">
        <f>'FICHE 5-Budget'!C189</f>
        <v>0</v>
      </c>
      <c r="C321" s="1335">
        <f>'FICHE 5-Budget'!D189</f>
        <v>0</v>
      </c>
      <c r="D321" s="1336">
        <f>'FICHE 5-Budget'!E189</f>
        <v>0</v>
      </c>
      <c r="E321" s="1335">
        <f>'FICHE 5-Budget'!F189</f>
        <v>0</v>
      </c>
      <c r="F321" s="1335">
        <f>'FICHE 5-Budget'!G189</f>
        <v>0</v>
      </c>
      <c r="G321" s="909">
        <f>'FICHE 5-Budget'!H189</f>
        <v>0</v>
      </c>
      <c r="H321" s="909">
        <f>'FICHE 5-Budget'!I189</f>
        <v>0</v>
      </c>
      <c r="I321" s="909">
        <f>'FICHE 5-Budget'!J189</f>
        <v>0</v>
      </c>
      <c r="J321" s="1335">
        <f>'FICHE 5-Budget'!K189</f>
        <v>0</v>
      </c>
      <c r="K321" s="1319">
        <f t="shared" si="3"/>
        <v>0</v>
      </c>
      <c r="L321" s="430"/>
      <c r="M321" s="1170"/>
    </row>
    <row r="322" spans="1:17" s="429" customFormat="1" ht="15" x14ac:dyDescent="0.25">
      <c r="A322" s="1342" t="s">
        <v>73</v>
      </c>
      <c r="B322" s="1343"/>
      <c r="C322" s="1344"/>
      <c r="D322" s="1345"/>
      <c r="E322" s="1344"/>
      <c r="F322" s="1346"/>
      <c r="G322" s="1347">
        <f>SUM(G315+G300+G286+G268+G247+G228+G213+G204)</f>
        <v>0</v>
      </c>
      <c r="H322" s="1347">
        <f>SUM(H315+H300+H286+H268+H247+H228+H213+H204)</f>
        <v>0</v>
      </c>
      <c r="I322" s="1347">
        <f>SUM(I315+I300+I286+I268+I247+I228+I213+I204)</f>
        <v>0</v>
      </c>
      <c r="J322" s="1346"/>
      <c r="K322" s="1348">
        <f>K315+K300+K286+K268+K247+K228+K213+K204</f>
        <v>0</v>
      </c>
      <c r="L322" s="430"/>
      <c r="M322" s="1170"/>
    </row>
    <row r="323" spans="1:17" s="429" customFormat="1" ht="15" x14ac:dyDescent="0.25">
      <c r="A323" s="896" t="str">
        <f>'FICHE 5-Budget'!B191</f>
        <v>Frais généraux (15% du sous-total A en ce compris matériel et licences)</v>
      </c>
      <c r="B323" s="1335">
        <f>'FICHE 5-Budget'!C191</f>
        <v>0</v>
      </c>
      <c r="C323" s="1335">
        <f>'FICHE 5-Budget'!D191</f>
        <v>0</v>
      </c>
      <c r="D323" s="1336">
        <f>'FICHE 5-Budget'!E191</f>
        <v>0</v>
      </c>
      <c r="E323" s="1335">
        <f>'FICHE 5-Budget'!F191</f>
        <v>0</v>
      </c>
      <c r="F323" s="1335">
        <f>'FICHE 5-Budget'!G191</f>
        <v>0</v>
      </c>
      <c r="G323" s="909">
        <f>'FICHE 5-Budget'!H191</f>
        <v>0</v>
      </c>
      <c r="H323" s="909">
        <f>'FICHE 5-Budget'!I191</f>
        <v>0</v>
      </c>
      <c r="I323" s="909">
        <f>'FICHE 5-Budget'!J191</f>
        <v>0</v>
      </c>
      <c r="J323" s="1335" t="str">
        <f>'FICHE 5-Budget'!K191</f>
        <v>Charges décaissées</v>
      </c>
      <c r="K323" s="1319">
        <f>K322*0.15</f>
        <v>0</v>
      </c>
      <c r="L323" s="430"/>
      <c r="M323" s="1170"/>
    </row>
    <row r="324" spans="1:17" s="429" customFormat="1" ht="15" x14ac:dyDescent="0.25">
      <c r="A324" s="1342" t="s">
        <v>75</v>
      </c>
      <c r="B324" s="1344"/>
      <c r="C324" s="1344"/>
      <c r="D324" s="1345"/>
      <c r="E324" s="1344"/>
      <c r="F324" s="1346"/>
      <c r="G324" s="1347">
        <f>G322+G323</f>
        <v>0</v>
      </c>
      <c r="H324" s="1347">
        <f>H322+H323</f>
        <v>0</v>
      </c>
      <c r="I324" s="1347">
        <f>I322+I323</f>
        <v>0</v>
      </c>
      <c r="J324" s="1346"/>
      <c r="K324" s="1348">
        <f>K322+K323</f>
        <v>0</v>
      </c>
      <c r="L324" s="430"/>
      <c r="M324" s="1170"/>
    </row>
    <row r="325" spans="1:17" s="429" customFormat="1" ht="15" x14ac:dyDescent="0.25">
      <c r="A325" s="710" t="str">
        <f>'FICHE 5-Budget'!B193</f>
        <v xml:space="preserve">Frais juridiques et financiers propres au projet </v>
      </c>
      <c r="B325" s="1335">
        <f>'FICHE 5-Budget'!C193</f>
        <v>0</v>
      </c>
      <c r="C325" s="1335">
        <f>'FICHE 5-Budget'!D193</f>
        <v>0</v>
      </c>
      <c r="D325" s="1336">
        <f>'FICHE 5-Budget'!E193</f>
        <v>0</v>
      </c>
      <c r="E325" s="1335">
        <f>'FICHE 5-Budget'!F193</f>
        <v>0</v>
      </c>
      <c r="F325" s="1335">
        <f>'FICHE 5-Budget'!G193</f>
        <v>0</v>
      </c>
      <c r="G325" s="909">
        <f>'FICHE 5-Budget'!H193</f>
        <v>0</v>
      </c>
      <c r="H325" s="909">
        <f>'FICHE 5-Budget'!I193</f>
        <v>0</v>
      </c>
      <c r="I325" s="909">
        <f>'FICHE 5-Budget'!J193</f>
        <v>0</v>
      </c>
      <c r="J325" s="1335" t="str">
        <f>'FICHE 5-Budget'!K193</f>
        <v>Charges décaissées</v>
      </c>
      <c r="K325" s="1319">
        <f t="shared" si="3"/>
        <v>0</v>
      </c>
      <c r="L325" s="430"/>
      <c r="M325" s="1170"/>
    </row>
    <row r="326" spans="1:17" s="429" customFormat="1" ht="15" x14ac:dyDescent="0.25">
      <c r="A326" s="710" t="str">
        <f>'FICHE 5-Budget'!B194</f>
        <v xml:space="preserve">Assurances liées à la bonne fin du projet </v>
      </c>
      <c r="B326" s="1335">
        <f>'FICHE 5-Budget'!C194</f>
        <v>0</v>
      </c>
      <c r="C326" s="1335">
        <f>'FICHE 5-Budget'!D194</f>
        <v>0</v>
      </c>
      <c r="D326" s="1336">
        <f>'FICHE 5-Budget'!E194</f>
        <v>0</v>
      </c>
      <c r="E326" s="1335">
        <f>'FICHE 5-Budget'!F194</f>
        <v>0</v>
      </c>
      <c r="F326" s="1335">
        <f>'FICHE 5-Budget'!G194</f>
        <v>0</v>
      </c>
      <c r="G326" s="909">
        <f>'FICHE 5-Budget'!H194</f>
        <v>0</v>
      </c>
      <c r="H326" s="909">
        <f>'FICHE 5-Budget'!I194</f>
        <v>0</v>
      </c>
      <c r="I326" s="909">
        <f>'FICHE 5-Budget'!J194</f>
        <v>0</v>
      </c>
      <c r="J326" s="1335" t="str">
        <f>'FICHE 5-Budget'!K194</f>
        <v>Charges décaissées</v>
      </c>
      <c r="K326" s="1319">
        <f t="shared" si="3"/>
        <v>0</v>
      </c>
      <c r="L326" s="430"/>
      <c r="M326" s="1170"/>
    </row>
    <row r="327" spans="1:17" s="429" customFormat="1" ht="15.6" thickBot="1" x14ac:dyDescent="0.3">
      <c r="A327" s="1349" t="s">
        <v>320</v>
      </c>
      <c r="B327" s="1350"/>
      <c r="C327" s="1351"/>
      <c r="D327" s="1352"/>
      <c r="E327" s="1351"/>
      <c r="F327" s="1353"/>
      <c r="G327" s="1354">
        <f>+G324+G325+G326</f>
        <v>0</v>
      </c>
      <c r="H327" s="1354">
        <f>+H324+H325+H326</f>
        <v>0</v>
      </c>
      <c r="I327" s="1354">
        <f>+I324+I325+I326</f>
        <v>0</v>
      </c>
      <c r="J327" s="1355"/>
      <c r="K327" s="1356">
        <f>K324+K325+K326</f>
        <v>0</v>
      </c>
      <c r="L327" s="430"/>
      <c r="M327" s="1171"/>
    </row>
    <row r="328" spans="1:17" s="429" customFormat="1" ht="17.399999999999999" x14ac:dyDescent="0.3">
      <c r="A328" s="891"/>
      <c r="B328" s="441"/>
      <c r="C328" s="442"/>
      <c r="D328" s="1202"/>
      <c r="E328" s="442"/>
      <c r="F328" s="442"/>
      <c r="G328" s="892"/>
      <c r="H328" s="892"/>
      <c r="I328" s="879"/>
      <c r="J328" s="443"/>
      <c r="K328" s="858"/>
      <c r="L328" s="900"/>
    </row>
    <row r="329" spans="1:17" s="429" customFormat="1" ht="43.5" customHeight="1" x14ac:dyDescent="0.25">
      <c r="A329" s="893"/>
      <c r="B329" s="894"/>
      <c r="C329" s="894"/>
      <c r="D329" s="1360"/>
      <c r="E329" s="894"/>
      <c r="F329" s="894"/>
      <c r="G329" s="894"/>
      <c r="H329" s="894"/>
      <c r="I329" s="894"/>
      <c r="J329" s="894"/>
    </row>
    <row r="330" spans="1:17" s="429" customFormat="1" ht="21.6" thickBot="1" x14ac:dyDescent="0.45">
      <c r="A330" s="895" t="s">
        <v>321</v>
      </c>
      <c r="B330" s="445"/>
      <c r="C330" s="445"/>
      <c r="D330" s="1361"/>
      <c r="E330" s="445"/>
      <c r="F330" s="445"/>
      <c r="G330" s="445"/>
      <c r="H330" s="445"/>
      <c r="I330" s="445"/>
      <c r="J330" s="446"/>
    </row>
    <row r="331" spans="1:17" s="429" customFormat="1" ht="15.6" thickBot="1" x14ac:dyDescent="0.3">
      <c r="A331" s="447"/>
      <c r="B331" s="448"/>
      <c r="C331" s="448"/>
      <c r="D331" s="1362"/>
      <c r="E331" s="448"/>
      <c r="F331" s="448"/>
      <c r="G331" s="448"/>
      <c r="H331" s="448"/>
      <c r="I331" s="448"/>
      <c r="J331" s="481"/>
      <c r="K331" s="859"/>
    </row>
    <row r="332" spans="1:17" s="429" customFormat="1" ht="31.2" x14ac:dyDescent="0.3">
      <c r="A332" s="882" t="s">
        <v>308</v>
      </c>
      <c r="B332" s="885" t="s">
        <v>838</v>
      </c>
      <c r="C332" s="885" t="s">
        <v>322</v>
      </c>
      <c r="D332" s="1358" t="s">
        <v>56</v>
      </c>
      <c r="E332" s="884" t="s">
        <v>57</v>
      </c>
      <c r="F332" s="884" t="s">
        <v>845</v>
      </c>
      <c r="G332" s="884" t="s">
        <v>845</v>
      </c>
      <c r="H332" s="884" t="s">
        <v>59</v>
      </c>
      <c r="I332" s="885" t="s">
        <v>60</v>
      </c>
      <c r="J332" s="898" t="s">
        <v>61</v>
      </c>
      <c r="K332" s="1304" t="s">
        <v>310</v>
      </c>
      <c r="L332" s="1172"/>
      <c r="M332" s="1174"/>
    </row>
    <row r="333" spans="1:17" s="429" customFormat="1" ht="31.2" x14ac:dyDescent="0.3">
      <c r="A333" s="449"/>
      <c r="B333" s="431"/>
      <c r="C333" s="432"/>
      <c r="D333" s="1359"/>
      <c r="E333" s="433"/>
      <c r="F333" s="432" t="s">
        <v>62</v>
      </c>
      <c r="G333" s="432" t="s">
        <v>63</v>
      </c>
      <c r="H333" s="432" t="s">
        <v>64</v>
      </c>
      <c r="I333" s="432" t="s">
        <v>65</v>
      </c>
      <c r="J333" s="899"/>
      <c r="K333" s="1364"/>
      <c r="L333" s="430"/>
      <c r="M333" s="1166"/>
      <c r="Q333" s="429" t="s">
        <v>314</v>
      </c>
    </row>
    <row r="334" spans="1:17" s="429" customFormat="1" ht="15.6" x14ac:dyDescent="0.3">
      <c r="A334" s="467" t="s">
        <v>315</v>
      </c>
      <c r="B334" s="887"/>
      <c r="C334" s="886"/>
      <c r="D334" s="905"/>
      <c r="E334" s="887"/>
      <c r="F334" s="886"/>
      <c r="G334" s="904">
        <f>SUM(G335:G341)</f>
        <v>0</v>
      </c>
      <c r="H334" s="904">
        <f>SUM(H335:H341)</f>
        <v>0</v>
      </c>
      <c r="I334" s="905">
        <f>G334+H334</f>
        <v>0</v>
      </c>
      <c r="J334" s="1144"/>
      <c r="K334" s="1365">
        <f>SUM(K335:K341)</f>
        <v>0</v>
      </c>
      <c r="L334" s="457"/>
      <c r="M334" s="1166"/>
      <c r="Q334" s="429" t="s">
        <v>316</v>
      </c>
    </row>
    <row r="335" spans="1:17" s="429" customFormat="1" ht="15.6" outlineLevel="1" x14ac:dyDescent="0.3">
      <c r="A335" s="450" t="str">
        <f>+'FICHE 5-Budget'!B203</f>
        <v>Achat de droits</v>
      </c>
      <c r="B335" s="381">
        <f>+'FICHE 5-Budget'!C203</f>
        <v>0</v>
      </c>
      <c r="C335" s="381">
        <f>+'FICHE 5-Budget'!D203</f>
        <v>0</v>
      </c>
      <c r="D335" s="890">
        <f>+'FICHE 5-Budget'!E203</f>
        <v>0</v>
      </c>
      <c r="E335" s="381">
        <f>+'FICHE 5-Budget'!F203</f>
        <v>0</v>
      </c>
      <c r="F335" s="381">
        <f>+'FICHE 5-Budget'!G203</f>
        <v>0</v>
      </c>
      <c r="G335" s="890">
        <f>+'FICHE 5-Budget'!H203</f>
        <v>0</v>
      </c>
      <c r="H335" s="890">
        <f>+'FICHE 5-Budget'!I203</f>
        <v>0</v>
      </c>
      <c r="I335" s="890">
        <f>+'FICHE 5-Budget'!J203</f>
        <v>0</v>
      </c>
      <c r="J335" s="1149">
        <f>+'FICHE 5-Budget'!K203</f>
        <v>0</v>
      </c>
      <c r="K335" s="1366">
        <f>G335</f>
        <v>0</v>
      </c>
      <c r="L335" s="457"/>
      <c r="M335" s="1166"/>
      <c r="Q335" s="429" t="s">
        <v>317</v>
      </c>
    </row>
    <row r="336" spans="1:17" s="429" customFormat="1" ht="15.6" outlineLevel="1" x14ac:dyDescent="0.3">
      <c r="A336" s="450" t="str">
        <f>+'FICHE 5-Budget'!B204</f>
        <v>Auteur.e.s</v>
      </c>
      <c r="B336" s="381">
        <f>+'FICHE 5-Budget'!C204</f>
        <v>0</v>
      </c>
      <c r="C336" s="381">
        <f>+'FICHE 5-Budget'!D204</f>
        <v>0</v>
      </c>
      <c r="D336" s="890">
        <f>+'FICHE 5-Budget'!E204</f>
        <v>0</v>
      </c>
      <c r="E336" s="381">
        <f>+'FICHE 5-Budget'!F204</f>
        <v>0</v>
      </c>
      <c r="F336" s="381">
        <f>+'FICHE 5-Budget'!G204</f>
        <v>0</v>
      </c>
      <c r="G336" s="890">
        <f>+'FICHE 5-Budget'!H204</f>
        <v>0</v>
      </c>
      <c r="H336" s="890">
        <f>+'FICHE 5-Budget'!I204</f>
        <v>0</v>
      </c>
      <c r="I336" s="890">
        <f>+'FICHE 5-Budget'!J204</f>
        <v>0</v>
      </c>
      <c r="J336" s="1149">
        <f>+'FICHE 5-Budget'!K204</f>
        <v>0</v>
      </c>
      <c r="K336" s="1366">
        <f t="shared" ref="K336:K388" si="5">G336</f>
        <v>0</v>
      </c>
      <c r="L336" s="457"/>
      <c r="M336" s="1166"/>
      <c r="Q336" s="429" t="s">
        <v>318</v>
      </c>
    </row>
    <row r="337" spans="1:13" s="429" customFormat="1" ht="15.6" outlineLevel="1" x14ac:dyDescent="0.3">
      <c r="A337" s="450" t="str">
        <f>+'FICHE 5-Budget'!B205</f>
        <v>Scénariste.s</v>
      </c>
      <c r="B337" s="381">
        <f>+'FICHE 5-Budget'!C205</f>
        <v>0</v>
      </c>
      <c r="C337" s="381">
        <f>+'FICHE 5-Budget'!D205</f>
        <v>0</v>
      </c>
      <c r="D337" s="890">
        <f>+'FICHE 5-Budget'!E205</f>
        <v>0</v>
      </c>
      <c r="E337" s="381">
        <f>+'FICHE 5-Budget'!F205</f>
        <v>0</v>
      </c>
      <c r="F337" s="381">
        <f>+'FICHE 5-Budget'!G205</f>
        <v>0</v>
      </c>
      <c r="G337" s="890">
        <f>+'FICHE 5-Budget'!H205</f>
        <v>0</v>
      </c>
      <c r="H337" s="890">
        <f>+'FICHE 5-Budget'!I205</f>
        <v>0</v>
      </c>
      <c r="I337" s="890">
        <f>+'FICHE 5-Budget'!J205</f>
        <v>0</v>
      </c>
      <c r="J337" s="1149">
        <f>+'FICHE 5-Budget'!K205</f>
        <v>0</v>
      </c>
      <c r="K337" s="1366">
        <f t="shared" si="5"/>
        <v>0</v>
      </c>
      <c r="L337" s="457"/>
      <c r="M337" s="1166"/>
    </row>
    <row r="338" spans="1:13" s="429" customFormat="1" ht="15.6" outlineLevel="1" x14ac:dyDescent="0.3">
      <c r="A338" s="450" t="str">
        <f>+'FICHE 5-Budget'!B206</f>
        <v>Réalisateur.rice.s</v>
      </c>
      <c r="B338" s="381">
        <f>+'FICHE 5-Budget'!C206</f>
        <v>0</v>
      </c>
      <c r="C338" s="381">
        <f>+'FICHE 5-Budget'!D206</f>
        <v>0</v>
      </c>
      <c r="D338" s="890">
        <f>+'FICHE 5-Budget'!E206</f>
        <v>0</v>
      </c>
      <c r="E338" s="381">
        <f>+'FICHE 5-Budget'!F206</f>
        <v>0</v>
      </c>
      <c r="F338" s="381">
        <f>+'FICHE 5-Budget'!G206</f>
        <v>0</v>
      </c>
      <c r="G338" s="890">
        <f>+'FICHE 5-Budget'!H206</f>
        <v>0</v>
      </c>
      <c r="H338" s="890">
        <f>+'FICHE 5-Budget'!I206</f>
        <v>0</v>
      </c>
      <c r="I338" s="890">
        <f>+'FICHE 5-Budget'!J206</f>
        <v>0</v>
      </c>
      <c r="J338" s="1149">
        <f>+'FICHE 5-Budget'!K206</f>
        <v>0</v>
      </c>
      <c r="K338" s="1366">
        <f t="shared" si="5"/>
        <v>0</v>
      </c>
      <c r="L338" s="457"/>
      <c r="M338" s="1166"/>
    </row>
    <row r="339" spans="1:13" s="429" customFormat="1" ht="15.6" outlineLevel="1" x14ac:dyDescent="0.3">
      <c r="A339" s="450" t="str">
        <f>+'FICHE 5-Budget'!B207</f>
        <v>Compositeur.rice.s de la musique</v>
      </c>
      <c r="B339" s="381">
        <f>+'FICHE 5-Budget'!C207</f>
        <v>0</v>
      </c>
      <c r="C339" s="381">
        <f>+'FICHE 5-Budget'!D207</f>
        <v>0</v>
      </c>
      <c r="D339" s="890">
        <f>+'FICHE 5-Budget'!E207</f>
        <v>0</v>
      </c>
      <c r="E339" s="381">
        <f>+'FICHE 5-Budget'!F207</f>
        <v>0</v>
      </c>
      <c r="F339" s="381">
        <f>+'FICHE 5-Budget'!G207</f>
        <v>0</v>
      </c>
      <c r="G339" s="890">
        <f>+'FICHE 5-Budget'!H207</f>
        <v>0</v>
      </c>
      <c r="H339" s="890">
        <f>+'FICHE 5-Budget'!I207</f>
        <v>0</v>
      </c>
      <c r="I339" s="890">
        <f>+'FICHE 5-Budget'!J207</f>
        <v>0</v>
      </c>
      <c r="J339" s="1149">
        <f>+'FICHE 5-Budget'!K207</f>
        <v>0</v>
      </c>
      <c r="K339" s="1366">
        <f t="shared" si="5"/>
        <v>0</v>
      </c>
      <c r="L339" s="457"/>
      <c r="M339" s="1166"/>
    </row>
    <row r="340" spans="1:13" s="429" customFormat="1" ht="15.6" outlineLevel="1" x14ac:dyDescent="0.3">
      <c r="A340" s="450" t="str">
        <f>+'FICHE 5-Budget'!B208</f>
        <v>Autre(s), non repris ci-avant : à préciser</v>
      </c>
      <c r="B340" s="381">
        <f>+'FICHE 5-Budget'!C208</f>
        <v>0</v>
      </c>
      <c r="C340" s="381">
        <f>+'FICHE 5-Budget'!D208</f>
        <v>0</v>
      </c>
      <c r="D340" s="890">
        <f>+'FICHE 5-Budget'!E208</f>
        <v>0</v>
      </c>
      <c r="E340" s="381">
        <f>+'FICHE 5-Budget'!F208</f>
        <v>0</v>
      </c>
      <c r="F340" s="381">
        <f>+'FICHE 5-Budget'!G208</f>
        <v>0</v>
      </c>
      <c r="G340" s="890">
        <f>+'FICHE 5-Budget'!H208</f>
        <v>0</v>
      </c>
      <c r="H340" s="890">
        <f>+'FICHE 5-Budget'!I208</f>
        <v>0</v>
      </c>
      <c r="I340" s="890">
        <f>+'FICHE 5-Budget'!J208</f>
        <v>0</v>
      </c>
      <c r="J340" s="1149">
        <f>+'FICHE 5-Budget'!K208</f>
        <v>0</v>
      </c>
      <c r="K340" s="1366">
        <f t="shared" si="5"/>
        <v>0</v>
      </c>
      <c r="L340" s="457"/>
      <c r="M340" s="1166"/>
    </row>
    <row r="341" spans="1:13" s="429" customFormat="1" ht="15.6" outlineLevel="1" x14ac:dyDescent="0.3">
      <c r="A341" s="450">
        <f>+'FICHE 5-Budget'!B209</f>
        <v>0</v>
      </c>
      <c r="B341" s="381">
        <f>+'FICHE 5-Budget'!C209</f>
        <v>0</v>
      </c>
      <c r="C341" s="381">
        <f>+'FICHE 5-Budget'!D209</f>
        <v>0</v>
      </c>
      <c r="D341" s="890">
        <f>+'FICHE 5-Budget'!E209</f>
        <v>0</v>
      </c>
      <c r="E341" s="381">
        <f>+'FICHE 5-Budget'!F209</f>
        <v>0</v>
      </c>
      <c r="F341" s="381">
        <f>+'FICHE 5-Budget'!G209</f>
        <v>0</v>
      </c>
      <c r="G341" s="890">
        <f>+'FICHE 5-Budget'!H209</f>
        <v>0</v>
      </c>
      <c r="H341" s="890">
        <f>+'FICHE 5-Budget'!I209</f>
        <v>0</v>
      </c>
      <c r="I341" s="890">
        <f>+'FICHE 5-Budget'!J209</f>
        <v>0</v>
      </c>
      <c r="J341" s="1149">
        <f>+'FICHE 5-Budget'!K209</f>
        <v>0</v>
      </c>
      <c r="K341" s="1366">
        <f t="shared" si="5"/>
        <v>0</v>
      </c>
      <c r="L341" s="457"/>
      <c r="M341" s="1166"/>
    </row>
    <row r="342" spans="1:13" s="429" customFormat="1" ht="15.6" x14ac:dyDescent="0.3">
      <c r="A342" s="452" t="s">
        <v>319</v>
      </c>
      <c r="B342" s="889"/>
      <c r="C342" s="888"/>
      <c r="D342" s="907"/>
      <c r="E342" s="889"/>
      <c r="F342" s="888"/>
      <c r="G342" s="906"/>
      <c r="H342" s="907"/>
      <c r="I342" s="907"/>
      <c r="J342" s="1144"/>
      <c r="K342" s="1365"/>
      <c r="L342" s="457"/>
      <c r="M342" s="1166"/>
    </row>
    <row r="343" spans="1:13" s="429" customFormat="1" ht="15.6" outlineLevel="1" x14ac:dyDescent="0.3">
      <c r="A343" s="453" t="s">
        <v>847</v>
      </c>
      <c r="B343" s="459"/>
      <c r="C343" s="458"/>
      <c r="D343" s="908"/>
      <c r="E343" s="459"/>
      <c r="F343" s="458"/>
      <c r="G343" s="684">
        <f>SUM(G344:G356)</f>
        <v>0</v>
      </c>
      <c r="H343" s="684">
        <f>SUM(H344:H356)</f>
        <v>0</v>
      </c>
      <c r="I343" s="908">
        <f>G343+H343</f>
        <v>0</v>
      </c>
      <c r="J343" s="1145"/>
      <c r="K343" s="1367">
        <f>SUM(K344:K356)</f>
        <v>0</v>
      </c>
      <c r="L343" s="457"/>
      <c r="M343" s="1166"/>
    </row>
    <row r="344" spans="1:13" s="429" customFormat="1" ht="15.6" outlineLevel="1" x14ac:dyDescent="0.3">
      <c r="A344" s="450" t="str">
        <f>+'FICHE 5-Budget'!B212</f>
        <v>Game Producer</v>
      </c>
      <c r="B344" s="381">
        <f>+'FICHE 5-Budget'!C212</f>
        <v>0</v>
      </c>
      <c r="C344" s="381">
        <f>+'FICHE 5-Budget'!D212</f>
        <v>0</v>
      </c>
      <c r="D344" s="890">
        <f>+'FICHE 5-Budget'!E212</f>
        <v>0</v>
      </c>
      <c r="E344" s="381">
        <f>+'FICHE 5-Budget'!F212</f>
        <v>0</v>
      </c>
      <c r="F344" s="381">
        <f>+'FICHE 5-Budget'!G212</f>
        <v>0</v>
      </c>
      <c r="G344" s="890">
        <f>+'FICHE 5-Budget'!H212</f>
        <v>0</v>
      </c>
      <c r="H344" s="890">
        <f>+'FICHE 5-Budget'!I212</f>
        <v>0</v>
      </c>
      <c r="I344" s="890">
        <f>+'FICHE 5-Budget'!J212</f>
        <v>0</v>
      </c>
      <c r="J344" s="1149">
        <f>+'FICHE 5-Budget'!K212</f>
        <v>0</v>
      </c>
      <c r="K344" s="1366">
        <f t="shared" si="5"/>
        <v>0</v>
      </c>
      <c r="L344" s="457"/>
      <c r="M344" s="1166"/>
    </row>
    <row r="345" spans="1:13" s="429" customFormat="1" ht="15.6" outlineLevel="1" x14ac:dyDescent="0.3">
      <c r="A345" s="450">
        <f>+'FICHE 5-Budget'!B213</f>
        <v>0</v>
      </c>
      <c r="B345" s="381">
        <f>+'FICHE 5-Budget'!C213</f>
        <v>0</v>
      </c>
      <c r="C345" s="381">
        <f>+'FICHE 5-Budget'!D213</f>
        <v>0</v>
      </c>
      <c r="D345" s="890">
        <f>+'FICHE 5-Budget'!E213</f>
        <v>0</v>
      </c>
      <c r="E345" s="381">
        <f>+'FICHE 5-Budget'!F213</f>
        <v>0</v>
      </c>
      <c r="F345" s="381">
        <f>+'FICHE 5-Budget'!G213</f>
        <v>0</v>
      </c>
      <c r="G345" s="890">
        <f>+'FICHE 5-Budget'!H213</f>
        <v>0</v>
      </c>
      <c r="H345" s="890">
        <f>+'FICHE 5-Budget'!I213</f>
        <v>0</v>
      </c>
      <c r="I345" s="890">
        <f>+'FICHE 5-Budget'!J213</f>
        <v>0</v>
      </c>
      <c r="J345" s="1149">
        <f>+'FICHE 5-Budget'!K213</f>
        <v>0</v>
      </c>
      <c r="K345" s="1366">
        <f t="shared" si="5"/>
        <v>0</v>
      </c>
      <c r="L345" s="457"/>
      <c r="M345" s="1166"/>
    </row>
    <row r="346" spans="1:13" s="429" customFormat="1" ht="15.6" outlineLevel="1" x14ac:dyDescent="0.3">
      <c r="A346" s="450" t="str">
        <f>+'FICHE 5-Budget'!B214</f>
        <v>Creative Director</v>
      </c>
      <c r="B346" s="381">
        <f>+'FICHE 5-Budget'!C214</f>
        <v>0</v>
      </c>
      <c r="C346" s="381">
        <f>+'FICHE 5-Budget'!D214</f>
        <v>0</v>
      </c>
      <c r="D346" s="890">
        <f>+'FICHE 5-Budget'!E214</f>
        <v>0</v>
      </c>
      <c r="E346" s="381">
        <f>+'FICHE 5-Budget'!F214</f>
        <v>0</v>
      </c>
      <c r="F346" s="381">
        <f>+'FICHE 5-Budget'!G214</f>
        <v>0</v>
      </c>
      <c r="G346" s="890">
        <f>+'FICHE 5-Budget'!H214</f>
        <v>0</v>
      </c>
      <c r="H346" s="890">
        <f>+'FICHE 5-Budget'!I214</f>
        <v>0</v>
      </c>
      <c r="I346" s="890">
        <f>+'FICHE 5-Budget'!J214</f>
        <v>0</v>
      </c>
      <c r="J346" s="1149">
        <f>+'FICHE 5-Budget'!K214</f>
        <v>0</v>
      </c>
      <c r="K346" s="1366">
        <f t="shared" si="5"/>
        <v>0</v>
      </c>
      <c r="L346" s="457"/>
      <c r="M346" s="1166"/>
    </row>
    <row r="347" spans="1:13" s="429" customFormat="1" ht="15.6" outlineLevel="1" x14ac:dyDescent="0.3">
      <c r="A347" s="450">
        <f>+'FICHE 5-Budget'!B215</f>
        <v>0</v>
      </c>
      <c r="B347" s="381">
        <f>+'FICHE 5-Budget'!C215</f>
        <v>0</v>
      </c>
      <c r="C347" s="381">
        <f>+'FICHE 5-Budget'!D215</f>
        <v>0</v>
      </c>
      <c r="D347" s="890">
        <f>+'FICHE 5-Budget'!E215</f>
        <v>0</v>
      </c>
      <c r="E347" s="381">
        <f>+'FICHE 5-Budget'!F215</f>
        <v>0</v>
      </c>
      <c r="F347" s="381">
        <f>+'FICHE 5-Budget'!G215</f>
        <v>0</v>
      </c>
      <c r="G347" s="890">
        <f>+'FICHE 5-Budget'!H215</f>
        <v>0</v>
      </c>
      <c r="H347" s="890">
        <f>+'FICHE 5-Budget'!I215</f>
        <v>0</v>
      </c>
      <c r="I347" s="890">
        <f>+'FICHE 5-Budget'!J215</f>
        <v>0</v>
      </c>
      <c r="J347" s="1149">
        <f>+'FICHE 5-Budget'!K215</f>
        <v>0</v>
      </c>
      <c r="K347" s="1366">
        <f t="shared" si="5"/>
        <v>0</v>
      </c>
      <c r="L347" s="457"/>
      <c r="M347" s="1166"/>
    </row>
    <row r="348" spans="1:13" s="429" customFormat="1" ht="15.6" outlineLevel="1" x14ac:dyDescent="0.3">
      <c r="A348" s="450" t="str">
        <f>+'FICHE 5-Budget'!B216</f>
        <v>Lead Animator</v>
      </c>
      <c r="B348" s="381">
        <f>+'FICHE 5-Budget'!C216</f>
        <v>0</v>
      </c>
      <c r="C348" s="381">
        <f>+'FICHE 5-Budget'!D216</f>
        <v>0</v>
      </c>
      <c r="D348" s="890">
        <f>+'FICHE 5-Budget'!E216</f>
        <v>0</v>
      </c>
      <c r="E348" s="381">
        <f>+'FICHE 5-Budget'!F216</f>
        <v>0</v>
      </c>
      <c r="F348" s="381">
        <f>+'FICHE 5-Budget'!G216</f>
        <v>0</v>
      </c>
      <c r="G348" s="890">
        <f>+'FICHE 5-Budget'!H216</f>
        <v>0</v>
      </c>
      <c r="H348" s="890">
        <f>+'FICHE 5-Budget'!I216</f>
        <v>0</v>
      </c>
      <c r="I348" s="890">
        <f>+'FICHE 5-Budget'!J216</f>
        <v>0</v>
      </c>
      <c r="J348" s="1149">
        <f>+'FICHE 5-Budget'!K216</f>
        <v>0</v>
      </c>
      <c r="K348" s="1366">
        <f t="shared" si="5"/>
        <v>0</v>
      </c>
      <c r="L348" s="457"/>
      <c r="M348" s="1166"/>
    </row>
    <row r="349" spans="1:13" s="429" customFormat="1" ht="15.6" outlineLevel="1" x14ac:dyDescent="0.3">
      <c r="A349" s="450">
        <f>+'FICHE 5-Budget'!B217</f>
        <v>0</v>
      </c>
      <c r="B349" s="381">
        <f>+'FICHE 5-Budget'!C217</f>
        <v>0</v>
      </c>
      <c r="C349" s="381">
        <f>+'FICHE 5-Budget'!D217</f>
        <v>0</v>
      </c>
      <c r="D349" s="890">
        <f>+'FICHE 5-Budget'!E217</f>
        <v>0</v>
      </c>
      <c r="E349" s="381">
        <f>+'FICHE 5-Budget'!F217</f>
        <v>0</v>
      </c>
      <c r="F349" s="381">
        <f>+'FICHE 5-Budget'!G217</f>
        <v>0</v>
      </c>
      <c r="G349" s="890">
        <f>+'FICHE 5-Budget'!H217</f>
        <v>0</v>
      </c>
      <c r="H349" s="890">
        <f>+'FICHE 5-Budget'!I217</f>
        <v>0</v>
      </c>
      <c r="I349" s="890">
        <f>+'FICHE 5-Budget'!J217</f>
        <v>0</v>
      </c>
      <c r="J349" s="1149">
        <f>+'FICHE 5-Budget'!K217</f>
        <v>0</v>
      </c>
      <c r="K349" s="1366">
        <f t="shared" si="5"/>
        <v>0</v>
      </c>
      <c r="L349" s="457"/>
      <c r="M349" s="1166"/>
    </row>
    <row r="350" spans="1:13" s="429" customFormat="1" ht="15.6" outlineLevel="1" x14ac:dyDescent="0.3">
      <c r="A350" s="450" t="str">
        <f>+'FICHE 5-Budget'!B218</f>
        <v>Design Director</v>
      </c>
      <c r="B350" s="381">
        <f>+'FICHE 5-Budget'!C218</f>
        <v>0</v>
      </c>
      <c r="C350" s="381">
        <f>+'FICHE 5-Budget'!D218</f>
        <v>0</v>
      </c>
      <c r="D350" s="890">
        <f>+'FICHE 5-Budget'!E218</f>
        <v>0</v>
      </c>
      <c r="E350" s="381">
        <f>+'FICHE 5-Budget'!F218</f>
        <v>0</v>
      </c>
      <c r="F350" s="381">
        <f>+'FICHE 5-Budget'!G218</f>
        <v>0</v>
      </c>
      <c r="G350" s="890">
        <f>+'FICHE 5-Budget'!H218</f>
        <v>0</v>
      </c>
      <c r="H350" s="890">
        <f>+'FICHE 5-Budget'!I218</f>
        <v>0</v>
      </c>
      <c r="I350" s="890">
        <f>+'FICHE 5-Budget'!J218</f>
        <v>0</v>
      </c>
      <c r="J350" s="1149">
        <f>+'FICHE 5-Budget'!K218</f>
        <v>0</v>
      </c>
      <c r="K350" s="1366">
        <f t="shared" si="5"/>
        <v>0</v>
      </c>
      <c r="L350" s="457"/>
      <c r="M350" s="1166"/>
    </row>
    <row r="351" spans="1:13" s="429" customFormat="1" ht="15.6" outlineLevel="1" x14ac:dyDescent="0.3">
      <c r="A351" s="450">
        <f>+'FICHE 5-Budget'!B219</f>
        <v>0</v>
      </c>
      <c r="B351" s="381">
        <f>+'FICHE 5-Budget'!C219</f>
        <v>0</v>
      </c>
      <c r="C351" s="381">
        <f>+'FICHE 5-Budget'!D219</f>
        <v>0</v>
      </c>
      <c r="D351" s="890">
        <f>+'FICHE 5-Budget'!E219</f>
        <v>0</v>
      </c>
      <c r="E351" s="381">
        <f>+'FICHE 5-Budget'!F219</f>
        <v>0</v>
      </c>
      <c r="F351" s="381">
        <f>+'FICHE 5-Budget'!G219</f>
        <v>0</v>
      </c>
      <c r="G351" s="890">
        <f>+'FICHE 5-Budget'!H219</f>
        <v>0</v>
      </c>
      <c r="H351" s="890">
        <f>+'FICHE 5-Budget'!I219</f>
        <v>0</v>
      </c>
      <c r="I351" s="890">
        <f>+'FICHE 5-Budget'!J219</f>
        <v>0</v>
      </c>
      <c r="J351" s="1149">
        <f>+'FICHE 5-Budget'!K219</f>
        <v>0</v>
      </c>
      <c r="K351" s="1366">
        <f t="shared" si="5"/>
        <v>0</v>
      </c>
      <c r="L351" s="457"/>
      <c r="M351" s="1166"/>
    </row>
    <row r="352" spans="1:13" s="429" customFormat="1" ht="15.6" outlineLevel="1" x14ac:dyDescent="0.3">
      <c r="A352" s="450" t="str">
        <f>+'FICHE 5-Budget'!B220</f>
        <v>Lead Developer</v>
      </c>
      <c r="B352" s="381">
        <f>+'FICHE 5-Budget'!C220</f>
        <v>0</v>
      </c>
      <c r="C352" s="381">
        <f>+'FICHE 5-Budget'!D220</f>
        <v>0</v>
      </c>
      <c r="D352" s="890">
        <f>+'FICHE 5-Budget'!E220</f>
        <v>0</v>
      </c>
      <c r="E352" s="381">
        <f>+'FICHE 5-Budget'!F220</f>
        <v>0</v>
      </c>
      <c r="F352" s="381">
        <f>+'FICHE 5-Budget'!G220</f>
        <v>0</v>
      </c>
      <c r="G352" s="890">
        <f>+'FICHE 5-Budget'!H220</f>
        <v>0</v>
      </c>
      <c r="H352" s="890">
        <f>+'FICHE 5-Budget'!I220</f>
        <v>0</v>
      </c>
      <c r="I352" s="890">
        <f>+'FICHE 5-Budget'!J220</f>
        <v>0</v>
      </c>
      <c r="J352" s="1149">
        <f>+'FICHE 5-Budget'!K220</f>
        <v>0</v>
      </c>
      <c r="K352" s="1366">
        <f t="shared" si="5"/>
        <v>0</v>
      </c>
      <c r="L352" s="457"/>
      <c r="M352" s="1166"/>
    </row>
    <row r="353" spans="1:13" s="429" customFormat="1" ht="15.6" outlineLevel="1" x14ac:dyDescent="0.3">
      <c r="A353" s="450">
        <f>+'FICHE 5-Budget'!B221</f>
        <v>0</v>
      </c>
      <c r="B353" s="381">
        <f>+'FICHE 5-Budget'!C221</f>
        <v>0</v>
      </c>
      <c r="C353" s="381">
        <f>+'FICHE 5-Budget'!D221</f>
        <v>0</v>
      </c>
      <c r="D353" s="890">
        <f>+'FICHE 5-Budget'!E221</f>
        <v>0</v>
      </c>
      <c r="E353" s="381">
        <f>+'FICHE 5-Budget'!F221</f>
        <v>0</v>
      </c>
      <c r="F353" s="381">
        <f>+'FICHE 5-Budget'!G221</f>
        <v>0</v>
      </c>
      <c r="G353" s="890">
        <f>+'FICHE 5-Budget'!H221</f>
        <v>0</v>
      </c>
      <c r="H353" s="890">
        <f>+'FICHE 5-Budget'!I221</f>
        <v>0</v>
      </c>
      <c r="I353" s="890">
        <f>+'FICHE 5-Budget'!J221</f>
        <v>0</v>
      </c>
      <c r="J353" s="1149">
        <f>+'FICHE 5-Budget'!K221</f>
        <v>0</v>
      </c>
      <c r="K353" s="1366">
        <f t="shared" si="5"/>
        <v>0</v>
      </c>
      <c r="L353" s="457"/>
      <c r="M353" s="1166"/>
    </row>
    <row r="354" spans="1:13" s="429" customFormat="1" ht="15.6" outlineLevel="1" x14ac:dyDescent="0.3">
      <c r="A354" s="450" t="str">
        <f>+'FICHE 5-Budget'!B222</f>
        <v>Autre(s), non repris ci-avant : à préciser</v>
      </c>
      <c r="B354" s="381">
        <f>+'FICHE 5-Budget'!C222</f>
        <v>0</v>
      </c>
      <c r="C354" s="381">
        <f>+'FICHE 5-Budget'!D222</f>
        <v>0</v>
      </c>
      <c r="D354" s="890">
        <f>+'FICHE 5-Budget'!E222</f>
        <v>0</v>
      </c>
      <c r="E354" s="381">
        <f>+'FICHE 5-Budget'!F222</f>
        <v>0</v>
      </c>
      <c r="F354" s="381">
        <f>+'FICHE 5-Budget'!G222</f>
        <v>0</v>
      </c>
      <c r="G354" s="890">
        <f>+'FICHE 5-Budget'!H222</f>
        <v>0</v>
      </c>
      <c r="H354" s="890">
        <f>+'FICHE 5-Budget'!I222</f>
        <v>0</v>
      </c>
      <c r="I354" s="890">
        <f>+'FICHE 5-Budget'!J222</f>
        <v>0</v>
      </c>
      <c r="J354" s="1149">
        <f>+'FICHE 5-Budget'!K222</f>
        <v>0</v>
      </c>
      <c r="K354" s="1366">
        <f t="shared" si="5"/>
        <v>0</v>
      </c>
      <c r="L354" s="457"/>
      <c r="M354" s="1166"/>
    </row>
    <row r="355" spans="1:13" s="429" customFormat="1" ht="15.6" outlineLevel="1" x14ac:dyDescent="0.3">
      <c r="A355" s="450">
        <f>+'FICHE 5-Budget'!B223</f>
        <v>0</v>
      </c>
      <c r="B355" s="381">
        <f>+'FICHE 5-Budget'!C223</f>
        <v>0</v>
      </c>
      <c r="C355" s="381">
        <f>+'FICHE 5-Budget'!D223</f>
        <v>0</v>
      </c>
      <c r="D355" s="890">
        <f>+'FICHE 5-Budget'!E223</f>
        <v>0</v>
      </c>
      <c r="E355" s="381">
        <f>+'FICHE 5-Budget'!F223</f>
        <v>0</v>
      </c>
      <c r="F355" s="381">
        <f>+'FICHE 5-Budget'!G223</f>
        <v>0</v>
      </c>
      <c r="G355" s="890">
        <f>+'FICHE 5-Budget'!H223</f>
        <v>0</v>
      </c>
      <c r="H355" s="890">
        <f>+'FICHE 5-Budget'!I223</f>
        <v>0</v>
      </c>
      <c r="I355" s="890">
        <f>+'FICHE 5-Budget'!J223</f>
        <v>0</v>
      </c>
      <c r="J355" s="1149">
        <f>+'FICHE 5-Budget'!K223</f>
        <v>0</v>
      </c>
      <c r="K355" s="1366">
        <f t="shared" si="5"/>
        <v>0</v>
      </c>
      <c r="L355" s="457"/>
      <c r="M355" s="1166"/>
    </row>
    <row r="356" spans="1:13" s="429" customFormat="1" ht="15.6" outlineLevel="1" x14ac:dyDescent="0.3">
      <c r="A356" s="450">
        <f>+'FICHE 5-Budget'!B224</f>
        <v>0</v>
      </c>
      <c r="B356" s="381">
        <f>+'FICHE 5-Budget'!C224</f>
        <v>0</v>
      </c>
      <c r="C356" s="381">
        <f>+'FICHE 5-Budget'!D224</f>
        <v>0</v>
      </c>
      <c r="D356" s="890">
        <f>+'FICHE 5-Budget'!E224</f>
        <v>0</v>
      </c>
      <c r="E356" s="381">
        <f>+'FICHE 5-Budget'!F224</f>
        <v>0</v>
      </c>
      <c r="F356" s="381">
        <f>+'FICHE 5-Budget'!G224</f>
        <v>0</v>
      </c>
      <c r="G356" s="890">
        <f>+'FICHE 5-Budget'!H224</f>
        <v>0</v>
      </c>
      <c r="H356" s="890">
        <f>+'FICHE 5-Budget'!I224</f>
        <v>0</v>
      </c>
      <c r="I356" s="890">
        <f>+'FICHE 5-Budget'!J224</f>
        <v>0</v>
      </c>
      <c r="J356" s="1149">
        <f>+'FICHE 5-Budget'!K224</f>
        <v>0</v>
      </c>
      <c r="K356" s="1366">
        <f t="shared" si="5"/>
        <v>0</v>
      </c>
      <c r="L356" s="457"/>
      <c r="M356" s="1166"/>
    </row>
    <row r="357" spans="1:13" s="429" customFormat="1" ht="15.6" x14ac:dyDescent="0.3">
      <c r="A357" s="454" t="s">
        <v>67</v>
      </c>
      <c r="B357" s="459"/>
      <c r="C357" s="459"/>
      <c r="D357" s="688"/>
      <c r="E357" s="459"/>
      <c r="F357" s="459"/>
      <c r="G357" s="687">
        <f>SUM(G358:G367)</f>
        <v>0</v>
      </c>
      <c r="H357" s="688">
        <f>SUM(H358:H367)</f>
        <v>0</v>
      </c>
      <c r="I357" s="688">
        <f>SUM(I358:I367)</f>
        <v>0</v>
      </c>
      <c r="J357" s="1150"/>
      <c r="K357" s="1367">
        <f>SUM(K358:K367)</f>
        <v>0</v>
      </c>
      <c r="L357" s="689"/>
      <c r="M357" s="1167"/>
    </row>
    <row r="358" spans="1:13" s="429" customFormat="1" ht="15.6" outlineLevel="1" x14ac:dyDescent="0.3">
      <c r="A358" s="710" t="str">
        <f>'FICHE 5-Budget'!B226</f>
        <v>Game Designer</v>
      </c>
      <c r="B358" s="418">
        <f>'FICHE 5-Budget'!C226</f>
        <v>0</v>
      </c>
      <c r="C358" s="418">
        <f>'FICHE 5-Budget'!D226</f>
        <v>0</v>
      </c>
      <c r="D358" s="909">
        <f>'FICHE 5-Budget'!E226</f>
        <v>0</v>
      </c>
      <c r="E358" s="418">
        <f>'FICHE 5-Budget'!F226</f>
        <v>0</v>
      </c>
      <c r="F358" s="418">
        <f>'FICHE 5-Budget'!G226</f>
        <v>0</v>
      </c>
      <c r="G358" s="909">
        <f>'FICHE 5-Budget'!H226</f>
        <v>0</v>
      </c>
      <c r="H358" s="909">
        <f>'FICHE 5-Budget'!I226</f>
        <v>0</v>
      </c>
      <c r="I358" s="909">
        <f>'FICHE 5-Budget'!J226</f>
        <v>0</v>
      </c>
      <c r="J358" s="1151">
        <f>'FICHE 5-Budget'!K226</f>
        <v>0</v>
      </c>
      <c r="K358" s="1366">
        <f t="shared" si="5"/>
        <v>0</v>
      </c>
      <c r="L358" s="689"/>
      <c r="M358" s="1168"/>
    </row>
    <row r="359" spans="1:13" s="429" customFormat="1" ht="15.6" outlineLevel="1" x14ac:dyDescent="0.3">
      <c r="A359" s="710">
        <f>'FICHE 5-Budget'!B227</f>
        <v>0</v>
      </c>
      <c r="B359" s="418">
        <f>'FICHE 5-Budget'!C227</f>
        <v>0</v>
      </c>
      <c r="C359" s="418">
        <f>'FICHE 5-Budget'!D227</f>
        <v>0</v>
      </c>
      <c r="D359" s="909">
        <f>'FICHE 5-Budget'!E227</f>
        <v>0</v>
      </c>
      <c r="E359" s="418">
        <f>'FICHE 5-Budget'!F227</f>
        <v>0</v>
      </c>
      <c r="F359" s="418">
        <f>'FICHE 5-Budget'!G227</f>
        <v>0</v>
      </c>
      <c r="G359" s="909">
        <f>'FICHE 5-Budget'!H227</f>
        <v>0</v>
      </c>
      <c r="H359" s="909">
        <f>'FICHE 5-Budget'!I227</f>
        <v>0</v>
      </c>
      <c r="I359" s="909">
        <f>'FICHE 5-Budget'!J227</f>
        <v>0</v>
      </c>
      <c r="J359" s="1151">
        <f>'FICHE 5-Budget'!K227</f>
        <v>0</v>
      </c>
      <c r="K359" s="1366">
        <f t="shared" si="5"/>
        <v>0</v>
      </c>
      <c r="L359" s="689"/>
      <c r="M359" s="1168"/>
    </row>
    <row r="360" spans="1:13" s="429" customFormat="1" ht="15.6" outlineLevel="1" x14ac:dyDescent="0.3">
      <c r="A360" s="710" t="str">
        <f>'FICHE 5-Budget'!B228</f>
        <v>Level Designer</v>
      </c>
      <c r="B360" s="418">
        <f>'FICHE 5-Budget'!C228</f>
        <v>0</v>
      </c>
      <c r="C360" s="418">
        <f>'FICHE 5-Budget'!D228</f>
        <v>0</v>
      </c>
      <c r="D360" s="909">
        <f>'FICHE 5-Budget'!E228</f>
        <v>0</v>
      </c>
      <c r="E360" s="418">
        <f>'FICHE 5-Budget'!F228</f>
        <v>0</v>
      </c>
      <c r="F360" s="418">
        <f>'FICHE 5-Budget'!G228</f>
        <v>0</v>
      </c>
      <c r="G360" s="909">
        <f>'FICHE 5-Budget'!H228</f>
        <v>0</v>
      </c>
      <c r="H360" s="909">
        <f>'FICHE 5-Budget'!I228</f>
        <v>0</v>
      </c>
      <c r="I360" s="909">
        <f>'FICHE 5-Budget'!J228</f>
        <v>0</v>
      </c>
      <c r="J360" s="1151">
        <f>'FICHE 5-Budget'!K228</f>
        <v>0</v>
      </c>
      <c r="K360" s="1366">
        <f t="shared" si="5"/>
        <v>0</v>
      </c>
      <c r="L360" s="689"/>
      <c r="M360" s="1168"/>
    </row>
    <row r="361" spans="1:13" s="429" customFormat="1" ht="15.6" outlineLevel="1" x14ac:dyDescent="0.3">
      <c r="A361" s="710">
        <f>'FICHE 5-Budget'!B229</f>
        <v>0</v>
      </c>
      <c r="B361" s="418">
        <f>'FICHE 5-Budget'!C229</f>
        <v>0</v>
      </c>
      <c r="C361" s="418">
        <f>'FICHE 5-Budget'!D229</f>
        <v>0</v>
      </c>
      <c r="D361" s="909">
        <f>'FICHE 5-Budget'!E229</f>
        <v>0</v>
      </c>
      <c r="E361" s="418">
        <f>'FICHE 5-Budget'!F229</f>
        <v>0</v>
      </c>
      <c r="F361" s="418">
        <f>'FICHE 5-Budget'!G229</f>
        <v>0</v>
      </c>
      <c r="G361" s="909">
        <f>'FICHE 5-Budget'!H229</f>
        <v>0</v>
      </c>
      <c r="H361" s="909">
        <f>'FICHE 5-Budget'!I229</f>
        <v>0</v>
      </c>
      <c r="I361" s="909">
        <f>'FICHE 5-Budget'!J229</f>
        <v>0</v>
      </c>
      <c r="J361" s="1151">
        <f>'FICHE 5-Budget'!K229</f>
        <v>0</v>
      </c>
      <c r="K361" s="1366">
        <f t="shared" si="5"/>
        <v>0</v>
      </c>
      <c r="L361" s="689"/>
      <c r="M361" s="1168"/>
    </row>
    <row r="362" spans="1:13" s="429" customFormat="1" ht="15.6" outlineLevel="1" x14ac:dyDescent="0.3">
      <c r="A362" s="710" t="str">
        <f>'FICHE 5-Budget'!B230</f>
        <v>Narrative Designer</v>
      </c>
      <c r="B362" s="418">
        <f>'FICHE 5-Budget'!C230</f>
        <v>0</v>
      </c>
      <c r="C362" s="418">
        <f>'FICHE 5-Budget'!D230</f>
        <v>0</v>
      </c>
      <c r="D362" s="909">
        <f>'FICHE 5-Budget'!E230</f>
        <v>0</v>
      </c>
      <c r="E362" s="418">
        <f>'FICHE 5-Budget'!F230</f>
        <v>0</v>
      </c>
      <c r="F362" s="418">
        <f>'FICHE 5-Budget'!G230</f>
        <v>0</v>
      </c>
      <c r="G362" s="909">
        <f>'FICHE 5-Budget'!H230</f>
        <v>0</v>
      </c>
      <c r="H362" s="909">
        <f>'FICHE 5-Budget'!I230</f>
        <v>0</v>
      </c>
      <c r="I362" s="909">
        <f>'FICHE 5-Budget'!J230</f>
        <v>0</v>
      </c>
      <c r="J362" s="1151">
        <f>'FICHE 5-Budget'!K230</f>
        <v>0</v>
      </c>
      <c r="K362" s="1366">
        <f t="shared" si="5"/>
        <v>0</v>
      </c>
      <c r="L362" s="689"/>
      <c r="M362" s="1168"/>
    </row>
    <row r="363" spans="1:13" s="429" customFormat="1" ht="15.6" outlineLevel="1" x14ac:dyDescent="0.3">
      <c r="A363" s="710">
        <f>'FICHE 5-Budget'!B231</f>
        <v>0</v>
      </c>
      <c r="B363" s="418">
        <f>'FICHE 5-Budget'!C231</f>
        <v>0</v>
      </c>
      <c r="C363" s="418">
        <f>'FICHE 5-Budget'!D231</f>
        <v>0</v>
      </c>
      <c r="D363" s="909">
        <f>'FICHE 5-Budget'!E231</f>
        <v>0</v>
      </c>
      <c r="E363" s="418">
        <f>'FICHE 5-Budget'!F231</f>
        <v>0</v>
      </c>
      <c r="F363" s="418">
        <f>'FICHE 5-Budget'!G231</f>
        <v>0</v>
      </c>
      <c r="G363" s="909">
        <f>'FICHE 5-Budget'!H231</f>
        <v>0</v>
      </c>
      <c r="H363" s="909">
        <f>'FICHE 5-Budget'!I231</f>
        <v>0</v>
      </c>
      <c r="I363" s="909">
        <f>'FICHE 5-Budget'!J231</f>
        <v>0</v>
      </c>
      <c r="J363" s="1151">
        <f>'FICHE 5-Budget'!K231</f>
        <v>0</v>
      </c>
      <c r="K363" s="1366">
        <f t="shared" si="5"/>
        <v>0</v>
      </c>
      <c r="L363" s="689"/>
      <c r="M363" s="1168"/>
    </row>
    <row r="364" spans="1:13" s="429" customFormat="1" ht="15.6" outlineLevel="1" x14ac:dyDescent="0.3">
      <c r="A364" s="710" t="str">
        <f>'FICHE 5-Budget'!B232</f>
        <v>Autre(s), non repris ci-avant : à préciser</v>
      </c>
      <c r="B364" s="418">
        <f>'FICHE 5-Budget'!C232</f>
        <v>0</v>
      </c>
      <c r="C364" s="418">
        <f>'FICHE 5-Budget'!D232</f>
        <v>0</v>
      </c>
      <c r="D364" s="909">
        <f>'FICHE 5-Budget'!E232</f>
        <v>0</v>
      </c>
      <c r="E364" s="418">
        <f>'FICHE 5-Budget'!F232</f>
        <v>0</v>
      </c>
      <c r="F364" s="418">
        <f>'FICHE 5-Budget'!G232</f>
        <v>0</v>
      </c>
      <c r="G364" s="909">
        <f>'FICHE 5-Budget'!H232</f>
        <v>0</v>
      </c>
      <c r="H364" s="909">
        <f>'FICHE 5-Budget'!I232</f>
        <v>0</v>
      </c>
      <c r="I364" s="909">
        <f>'FICHE 5-Budget'!J232</f>
        <v>0</v>
      </c>
      <c r="J364" s="1151">
        <f>'FICHE 5-Budget'!K232</f>
        <v>0</v>
      </c>
      <c r="K364" s="1366">
        <f t="shared" si="5"/>
        <v>0</v>
      </c>
      <c r="L364" s="689"/>
      <c r="M364" s="1168"/>
    </row>
    <row r="365" spans="1:13" s="429" customFormat="1" ht="15.6" outlineLevel="1" x14ac:dyDescent="0.3">
      <c r="A365" s="710">
        <f>'FICHE 5-Budget'!B233</f>
        <v>0</v>
      </c>
      <c r="B365" s="418">
        <f>'FICHE 5-Budget'!C233</f>
        <v>0</v>
      </c>
      <c r="C365" s="418">
        <f>'FICHE 5-Budget'!D233</f>
        <v>0</v>
      </c>
      <c r="D365" s="909">
        <f>'FICHE 5-Budget'!E233</f>
        <v>0</v>
      </c>
      <c r="E365" s="418">
        <f>'FICHE 5-Budget'!F233</f>
        <v>0</v>
      </c>
      <c r="F365" s="418">
        <f>'FICHE 5-Budget'!G233</f>
        <v>0</v>
      </c>
      <c r="G365" s="909">
        <f>'FICHE 5-Budget'!H233</f>
        <v>0</v>
      </c>
      <c r="H365" s="909">
        <f>'FICHE 5-Budget'!I233</f>
        <v>0</v>
      </c>
      <c r="I365" s="909">
        <f>'FICHE 5-Budget'!J233</f>
        <v>0</v>
      </c>
      <c r="J365" s="1151">
        <f>'FICHE 5-Budget'!K233</f>
        <v>0</v>
      </c>
      <c r="K365" s="1366">
        <f t="shared" si="5"/>
        <v>0</v>
      </c>
      <c r="L365" s="689"/>
      <c r="M365" s="1168"/>
    </row>
    <row r="366" spans="1:13" s="429" customFormat="1" ht="15.6" outlineLevel="1" x14ac:dyDescent="0.3">
      <c r="A366" s="710">
        <f>'FICHE 5-Budget'!B234</f>
        <v>0</v>
      </c>
      <c r="B366" s="418">
        <f>'FICHE 5-Budget'!C234</f>
        <v>0</v>
      </c>
      <c r="C366" s="418">
        <f>'FICHE 5-Budget'!D234</f>
        <v>0</v>
      </c>
      <c r="D366" s="909">
        <f>'FICHE 5-Budget'!E234</f>
        <v>0</v>
      </c>
      <c r="E366" s="418">
        <f>'FICHE 5-Budget'!F234</f>
        <v>0</v>
      </c>
      <c r="F366" s="418">
        <f>'FICHE 5-Budget'!G234</f>
        <v>0</v>
      </c>
      <c r="G366" s="909">
        <f>'FICHE 5-Budget'!H234</f>
        <v>0</v>
      </c>
      <c r="H366" s="909">
        <f>'FICHE 5-Budget'!I234</f>
        <v>0</v>
      </c>
      <c r="I366" s="909">
        <f>'FICHE 5-Budget'!J234</f>
        <v>0</v>
      </c>
      <c r="J366" s="1151">
        <f>'FICHE 5-Budget'!K234</f>
        <v>0</v>
      </c>
      <c r="K366" s="1366">
        <f t="shared" si="5"/>
        <v>0</v>
      </c>
      <c r="L366" s="689"/>
      <c r="M366" s="1168"/>
    </row>
    <row r="367" spans="1:13" s="429" customFormat="1" ht="15.6" outlineLevel="1" x14ac:dyDescent="0.3">
      <c r="A367" s="710">
        <f>'FICHE 5-Budget'!B246</f>
        <v>0</v>
      </c>
      <c r="B367" s="418">
        <f>'FICHE 5-Budget'!C246</f>
        <v>0</v>
      </c>
      <c r="C367" s="418">
        <f>'FICHE 5-Budget'!D246</f>
        <v>0</v>
      </c>
      <c r="D367" s="909">
        <f>'FICHE 5-Budget'!E246</f>
        <v>0</v>
      </c>
      <c r="E367" s="418">
        <f>'FICHE 5-Budget'!F246</f>
        <v>0</v>
      </c>
      <c r="F367" s="418">
        <f>'FICHE 5-Budget'!G246</f>
        <v>0</v>
      </c>
      <c r="G367" s="909">
        <f>'FICHE 5-Budget'!H246</f>
        <v>0</v>
      </c>
      <c r="H367" s="909">
        <f>'FICHE 5-Budget'!I246</f>
        <v>0</v>
      </c>
      <c r="I367" s="909">
        <f>'FICHE 5-Budget'!J246</f>
        <v>0</v>
      </c>
      <c r="J367" s="1151">
        <f>'FICHE 5-Budget'!K246</f>
        <v>0</v>
      </c>
      <c r="K367" s="1366">
        <f t="shared" si="5"/>
        <v>0</v>
      </c>
      <c r="L367" s="689"/>
      <c r="M367" s="1168"/>
    </row>
    <row r="368" spans="1:13" s="429" customFormat="1" ht="15.6" x14ac:dyDescent="0.3">
      <c r="A368" s="711" t="s">
        <v>68</v>
      </c>
      <c r="B368" s="1152"/>
      <c r="C368" s="1153"/>
      <c r="D368" s="1146"/>
      <c r="E368" s="1153"/>
      <c r="F368" s="1153"/>
      <c r="G368" s="910">
        <f>SUM(G369:G388)</f>
        <v>0</v>
      </c>
      <c r="H368" s="911">
        <f>SUM(H369:H388)</f>
        <v>0</v>
      </c>
      <c r="I368" s="911">
        <f>SUM(I369:I388)</f>
        <v>0</v>
      </c>
      <c r="J368" s="1154"/>
      <c r="K368" s="1367">
        <f>SUM(K369:K388)</f>
        <v>0</v>
      </c>
      <c r="L368" s="690"/>
      <c r="M368" s="1168"/>
    </row>
    <row r="369" spans="1:13" s="429" customFormat="1" ht="15.6" outlineLevel="1" x14ac:dyDescent="0.3">
      <c r="A369" s="710" t="str">
        <f>'FICHE 5-Budget'!B237</f>
        <v>Gameplay developer</v>
      </c>
      <c r="B369" s="418">
        <f>'FICHE 5-Budget'!C237</f>
        <v>0</v>
      </c>
      <c r="C369" s="418">
        <f>'FICHE 5-Budget'!D237</f>
        <v>0</v>
      </c>
      <c r="D369" s="909">
        <f>'FICHE 5-Budget'!E237</f>
        <v>0</v>
      </c>
      <c r="E369" s="418">
        <f>'FICHE 5-Budget'!F237</f>
        <v>0</v>
      </c>
      <c r="F369" s="418">
        <f>'FICHE 5-Budget'!G237</f>
        <v>0</v>
      </c>
      <c r="G369" s="909">
        <f>'FICHE 5-Budget'!H237</f>
        <v>0</v>
      </c>
      <c r="H369" s="909">
        <f>'FICHE 5-Budget'!I237</f>
        <v>0</v>
      </c>
      <c r="I369" s="909">
        <f>'FICHE 5-Budget'!J237</f>
        <v>0</v>
      </c>
      <c r="J369" s="1151">
        <f>'FICHE 5-Budget'!K237</f>
        <v>0</v>
      </c>
      <c r="K369" s="1366">
        <f t="shared" si="5"/>
        <v>0</v>
      </c>
      <c r="L369" s="690"/>
      <c r="M369" s="1168"/>
    </row>
    <row r="370" spans="1:13" s="429" customFormat="1" ht="15.6" outlineLevel="1" x14ac:dyDescent="0.3">
      <c r="A370" s="710">
        <f>'FICHE 5-Budget'!B238</f>
        <v>0</v>
      </c>
      <c r="B370" s="418">
        <f>'FICHE 5-Budget'!C238</f>
        <v>0</v>
      </c>
      <c r="C370" s="418">
        <f>'FICHE 5-Budget'!D238</f>
        <v>0</v>
      </c>
      <c r="D370" s="909">
        <f>'FICHE 5-Budget'!E238</f>
        <v>0</v>
      </c>
      <c r="E370" s="418">
        <f>'FICHE 5-Budget'!F238</f>
        <v>0</v>
      </c>
      <c r="F370" s="418">
        <f>'FICHE 5-Budget'!G238</f>
        <v>0</v>
      </c>
      <c r="G370" s="909">
        <f>'FICHE 5-Budget'!H238</f>
        <v>0</v>
      </c>
      <c r="H370" s="909">
        <f>'FICHE 5-Budget'!I238</f>
        <v>0</v>
      </c>
      <c r="I370" s="909">
        <f>'FICHE 5-Budget'!J238</f>
        <v>0</v>
      </c>
      <c r="J370" s="1151">
        <f>'FICHE 5-Budget'!K238</f>
        <v>0</v>
      </c>
      <c r="K370" s="1366">
        <f t="shared" si="5"/>
        <v>0</v>
      </c>
      <c r="L370" s="690"/>
      <c r="M370" s="1168"/>
    </row>
    <row r="371" spans="1:13" s="429" customFormat="1" ht="15.6" outlineLevel="1" x14ac:dyDescent="0.3">
      <c r="A371" s="710" t="str">
        <f>'FICHE 5-Budget'!B239</f>
        <v>Full Stack developer</v>
      </c>
      <c r="B371" s="418">
        <f>'FICHE 5-Budget'!C239</f>
        <v>0</v>
      </c>
      <c r="C371" s="418">
        <f>'FICHE 5-Budget'!D239</f>
        <v>0</v>
      </c>
      <c r="D371" s="909">
        <f>'FICHE 5-Budget'!E239</f>
        <v>0</v>
      </c>
      <c r="E371" s="418">
        <f>'FICHE 5-Budget'!F239</f>
        <v>0</v>
      </c>
      <c r="F371" s="418">
        <f>'FICHE 5-Budget'!G239</f>
        <v>0</v>
      </c>
      <c r="G371" s="909">
        <f>'FICHE 5-Budget'!H239</f>
        <v>0</v>
      </c>
      <c r="H371" s="909">
        <f>'FICHE 5-Budget'!I239</f>
        <v>0</v>
      </c>
      <c r="I371" s="909">
        <f>'FICHE 5-Budget'!J239</f>
        <v>0</v>
      </c>
      <c r="J371" s="1151">
        <f>'FICHE 5-Budget'!K239</f>
        <v>0</v>
      </c>
      <c r="K371" s="1366">
        <f t="shared" si="5"/>
        <v>0</v>
      </c>
      <c r="L371" s="690"/>
      <c r="M371" s="1168"/>
    </row>
    <row r="372" spans="1:13" s="429" customFormat="1" ht="15.6" outlineLevel="1" x14ac:dyDescent="0.3">
      <c r="A372" s="710">
        <f>'FICHE 5-Budget'!B240</f>
        <v>0</v>
      </c>
      <c r="B372" s="418">
        <f>'FICHE 5-Budget'!C240</f>
        <v>0</v>
      </c>
      <c r="C372" s="418">
        <f>'FICHE 5-Budget'!D240</f>
        <v>0</v>
      </c>
      <c r="D372" s="909">
        <f>'FICHE 5-Budget'!E240</f>
        <v>0</v>
      </c>
      <c r="E372" s="418">
        <f>'FICHE 5-Budget'!F240</f>
        <v>0</v>
      </c>
      <c r="F372" s="418">
        <f>'FICHE 5-Budget'!G240</f>
        <v>0</v>
      </c>
      <c r="G372" s="909">
        <f>'FICHE 5-Budget'!H240</f>
        <v>0</v>
      </c>
      <c r="H372" s="909">
        <f>'FICHE 5-Budget'!I240</f>
        <v>0</v>
      </c>
      <c r="I372" s="909">
        <f>'FICHE 5-Budget'!J240</f>
        <v>0</v>
      </c>
      <c r="J372" s="1151">
        <f>'FICHE 5-Budget'!K240</f>
        <v>0</v>
      </c>
      <c r="K372" s="1366">
        <f t="shared" si="5"/>
        <v>0</v>
      </c>
      <c r="L372" s="690"/>
      <c r="M372" s="1168"/>
    </row>
    <row r="373" spans="1:13" s="429" customFormat="1" ht="15.6" outlineLevel="1" x14ac:dyDescent="0.3">
      <c r="A373" s="710" t="str">
        <f>'FICHE 5-Budget'!B241</f>
        <v>Front-end developer</v>
      </c>
      <c r="B373" s="418">
        <f>'FICHE 5-Budget'!C241</f>
        <v>0</v>
      </c>
      <c r="C373" s="418">
        <f>'FICHE 5-Budget'!D241</f>
        <v>0</v>
      </c>
      <c r="D373" s="909">
        <f>'FICHE 5-Budget'!E241</f>
        <v>0</v>
      </c>
      <c r="E373" s="418">
        <f>'FICHE 5-Budget'!F241</f>
        <v>0</v>
      </c>
      <c r="F373" s="418">
        <f>'FICHE 5-Budget'!G241</f>
        <v>0</v>
      </c>
      <c r="G373" s="909">
        <f>'FICHE 5-Budget'!H241</f>
        <v>0</v>
      </c>
      <c r="H373" s="909">
        <f>'FICHE 5-Budget'!I241</f>
        <v>0</v>
      </c>
      <c r="I373" s="909">
        <f>'FICHE 5-Budget'!J241</f>
        <v>0</v>
      </c>
      <c r="J373" s="1151">
        <f>'FICHE 5-Budget'!K241</f>
        <v>0</v>
      </c>
      <c r="K373" s="1366">
        <f t="shared" si="5"/>
        <v>0</v>
      </c>
      <c r="L373" s="690"/>
      <c r="M373" s="1168"/>
    </row>
    <row r="374" spans="1:13" s="429" customFormat="1" ht="15.6" outlineLevel="1" x14ac:dyDescent="0.3">
      <c r="A374" s="710">
        <f>'FICHE 5-Budget'!B242</f>
        <v>0</v>
      </c>
      <c r="B374" s="418">
        <f>'FICHE 5-Budget'!C242</f>
        <v>0</v>
      </c>
      <c r="C374" s="418">
        <f>'FICHE 5-Budget'!D242</f>
        <v>0</v>
      </c>
      <c r="D374" s="909">
        <f>'FICHE 5-Budget'!E242</f>
        <v>0</v>
      </c>
      <c r="E374" s="418">
        <f>'FICHE 5-Budget'!F242</f>
        <v>0</v>
      </c>
      <c r="F374" s="418">
        <f>'FICHE 5-Budget'!G242</f>
        <v>0</v>
      </c>
      <c r="G374" s="909">
        <f>'FICHE 5-Budget'!H242</f>
        <v>0</v>
      </c>
      <c r="H374" s="909">
        <f>'FICHE 5-Budget'!I242</f>
        <v>0</v>
      </c>
      <c r="I374" s="909">
        <f>'FICHE 5-Budget'!J242</f>
        <v>0</v>
      </c>
      <c r="J374" s="1151">
        <f>'FICHE 5-Budget'!K242</f>
        <v>0</v>
      </c>
      <c r="K374" s="1366">
        <f t="shared" si="5"/>
        <v>0</v>
      </c>
      <c r="L374" s="690"/>
      <c r="M374" s="1168"/>
    </row>
    <row r="375" spans="1:13" s="429" customFormat="1" ht="15.6" outlineLevel="1" x14ac:dyDescent="0.3">
      <c r="A375" s="710" t="str">
        <f>'FICHE 5-Budget'!B243</f>
        <v>Back-end developer</v>
      </c>
      <c r="B375" s="418">
        <f>'FICHE 5-Budget'!C243</f>
        <v>0</v>
      </c>
      <c r="C375" s="418">
        <f>'FICHE 5-Budget'!D243</f>
        <v>0</v>
      </c>
      <c r="D375" s="909">
        <f>'FICHE 5-Budget'!E243</f>
        <v>0</v>
      </c>
      <c r="E375" s="418">
        <f>'FICHE 5-Budget'!F243</f>
        <v>0</v>
      </c>
      <c r="F375" s="418">
        <f>'FICHE 5-Budget'!G243</f>
        <v>0</v>
      </c>
      <c r="G375" s="909">
        <f>'FICHE 5-Budget'!H243</f>
        <v>0</v>
      </c>
      <c r="H375" s="909">
        <f>'FICHE 5-Budget'!I243</f>
        <v>0</v>
      </c>
      <c r="I375" s="909">
        <f>'FICHE 5-Budget'!J243</f>
        <v>0</v>
      </c>
      <c r="J375" s="1151">
        <f>'FICHE 5-Budget'!K243</f>
        <v>0</v>
      </c>
      <c r="K375" s="1366">
        <f t="shared" si="5"/>
        <v>0</v>
      </c>
      <c r="L375" s="690"/>
      <c r="M375" s="1168"/>
    </row>
    <row r="376" spans="1:13" s="429" customFormat="1" ht="15.6" outlineLevel="1" x14ac:dyDescent="0.3">
      <c r="A376" s="710">
        <f>'FICHE 5-Budget'!B244</f>
        <v>0</v>
      </c>
      <c r="B376" s="418">
        <f>'FICHE 5-Budget'!C244</f>
        <v>0</v>
      </c>
      <c r="C376" s="418">
        <f>'FICHE 5-Budget'!D244</f>
        <v>0</v>
      </c>
      <c r="D376" s="909">
        <f>'FICHE 5-Budget'!E244</f>
        <v>0</v>
      </c>
      <c r="E376" s="418">
        <f>'FICHE 5-Budget'!F244</f>
        <v>0</v>
      </c>
      <c r="F376" s="418">
        <f>'FICHE 5-Budget'!G244</f>
        <v>0</v>
      </c>
      <c r="G376" s="909">
        <f>'FICHE 5-Budget'!H244</f>
        <v>0</v>
      </c>
      <c r="H376" s="909">
        <f>'FICHE 5-Budget'!I244</f>
        <v>0</v>
      </c>
      <c r="I376" s="909">
        <f>'FICHE 5-Budget'!J244</f>
        <v>0</v>
      </c>
      <c r="J376" s="1151">
        <f>'FICHE 5-Budget'!K244</f>
        <v>0</v>
      </c>
      <c r="K376" s="1366">
        <f t="shared" si="5"/>
        <v>0</v>
      </c>
      <c r="L376" s="690"/>
      <c r="M376" s="1168"/>
    </row>
    <row r="377" spans="1:13" s="429" customFormat="1" ht="15.6" outlineLevel="1" x14ac:dyDescent="0.3">
      <c r="A377" s="710" t="str">
        <f>'FICHE 5-Budget'!B245</f>
        <v>Console tech lead</v>
      </c>
      <c r="B377" s="418">
        <f>'FICHE 5-Budget'!C245</f>
        <v>0</v>
      </c>
      <c r="C377" s="418">
        <f>'FICHE 5-Budget'!D245</f>
        <v>0</v>
      </c>
      <c r="D377" s="909">
        <f>'FICHE 5-Budget'!E245</f>
        <v>0</v>
      </c>
      <c r="E377" s="418">
        <f>'FICHE 5-Budget'!F245</f>
        <v>0</v>
      </c>
      <c r="F377" s="418">
        <f>'FICHE 5-Budget'!G245</f>
        <v>0</v>
      </c>
      <c r="G377" s="909">
        <f>'FICHE 5-Budget'!H245</f>
        <v>0</v>
      </c>
      <c r="H377" s="909">
        <f>'FICHE 5-Budget'!I245</f>
        <v>0</v>
      </c>
      <c r="I377" s="909">
        <f>'FICHE 5-Budget'!J245</f>
        <v>0</v>
      </c>
      <c r="J377" s="1151">
        <f>'FICHE 5-Budget'!K245</f>
        <v>0</v>
      </c>
      <c r="K377" s="1366">
        <f t="shared" si="5"/>
        <v>0</v>
      </c>
      <c r="L377" s="690"/>
      <c r="M377" s="1168"/>
    </row>
    <row r="378" spans="1:13" s="429" customFormat="1" ht="15.6" outlineLevel="1" x14ac:dyDescent="0.3">
      <c r="A378" s="710">
        <f>'FICHE 5-Budget'!B246</f>
        <v>0</v>
      </c>
      <c r="B378" s="418">
        <f>'FICHE 5-Budget'!C246</f>
        <v>0</v>
      </c>
      <c r="C378" s="418">
        <f>'FICHE 5-Budget'!D246</f>
        <v>0</v>
      </c>
      <c r="D378" s="909">
        <f>'FICHE 5-Budget'!E246</f>
        <v>0</v>
      </c>
      <c r="E378" s="418">
        <f>'FICHE 5-Budget'!F246</f>
        <v>0</v>
      </c>
      <c r="F378" s="418">
        <f>'FICHE 5-Budget'!G246</f>
        <v>0</v>
      </c>
      <c r="G378" s="909">
        <f>'FICHE 5-Budget'!H246</f>
        <v>0</v>
      </c>
      <c r="H378" s="909">
        <f>'FICHE 5-Budget'!I246</f>
        <v>0</v>
      </c>
      <c r="I378" s="909">
        <f>'FICHE 5-Budget'!J246</f>
        <v>0</v>
      </c>
      <c r="J378" s="1151">
        <f>'FICHE 5-Budget'!K246</f>
        <v>0</v>
      </c>
      <c r="K378" s="1366">
        <f t="shared" si="5"/>
        <v>0</v>
      </c>
      <c r="L378" s="690"/>
      <c r="M378" s="1168"/>
    </row>
    <row r="379" spans="1:13" s="429" customFormat="1" ht="15.6" outlineLevel="1" x14ac:dyDescent="0.3">
      <c r="A379" s="710" t="str">
        <f>'FICHE 5-Budget'!B247</f>
        <v>Console programmer</v>
      </c>
      <c r="B379" s="418">
        <f>'FICHE 5-Budget'!C247</f>
        <v>0</v>
      </c>
      <c r="C379" s="418">
        <f>'FICHE 5-Budget'!D247</f>
        <v>0</v>
      </c>
      <c r="D379" s="909">
        <f>'FICHE 5-Budget'!E247</f>
        <v>0</v>
      </c>
      <c r="E379" s="418">
        <f>'FICHE 5-Budget'!F247</f>
        <v>0</v>
      </c>
      <c r="F379" s="418">
        <f>'FICHE 5-Budget'!G247</f>
        <v>0</v>
      </c>
      <c r="G379" s="909">
        <f>'FICHE 5-Budget'!H247</f>
        <v>0</v>
      </c>
      <c r="H379" s="909">
        <f>'FICHE 5-Budget'!I247</f>
        <v>0</v>
      </c>
      <c r="I379" s="909">
        <f>'FICHE 5-Budget'!J247</f>
        <v>0</v>
      </c>
      <c r="J379" s="1151">
        <f>'FICHE 5-Budget'!K247</f>
        <v>0</v>
      </c>
      <c r="K379" s="1366">
        <f t="shared" si="5"/>
        <v>0</v>
      </c>
      <c r="L379" s="690"/>
      <c r="M379" s="1168"/>
    </row>
    <row r="380" spans="1:13" s="429" customFormat="1" ht="15.6" outlineLevel="1" x14ac:dyDescent="0.3">
      <c r="A380" s="710">
        <f>'FICHE 5-Budget'!B248</f>
        <v>0</v>
      </c>
      <c r="B380" s="418">
        <f>'FICHE 5-Budget'!C248</f>
        <v>0</v>
      </c>
      <c r="C380" s="418">
        <f>'FICHE 5-Budget'!D248</f>
        <v>0</v>
      </c>
      <c r="D380" s="909">
        <f>'FICHE 5-Budget'!E248</f>
        <v>0</v>
      </c>
      <c r="E380" s="418">
        <f>'FICHE 5-Budget'!F248</f>
        <v>0</v>
      </c>
      <c r="F380" s="418">
        <f>'FICHE 5-Budget'!G248</f>
        <v>0</v>
      </c>
      <c r="G380" s="909">
        <f>'FICHE 5-Budget'!H248</f>
        <v>0</v>
      </c>
      <c r="H380" s="909">
        <f>'FICHE 5-Budget'!I248</f>
        <v>0</v>
      </c>
      <c r="I380" s="909">
        <f>'FICHE 5-Budget'!J248</f>
        <v>0</v>
      </c>
      <c r="J380" s="1151">
        <f>'FICHE 5-Budget'!K248</f>
        <v>0</v>
      </c>
      <c r="K380" s="1366">
        <f t="shared" si="5"/>
        <v>0</v>
      </c>
      <c r="L380" s="690"/>
      <c r="M380" s="1168"/>
    </row>
    <row r="381" spans="1:13" s="429" customFormat="1" ht="15.6" outlineLevel="1" x14ac:dyDescent="0.3">
      <c r="A381" s="710" t="str">
        <f>'FICHE 5-Budget'!B249</f>
        <v>Gameplay programmer</v>
      </c>
      <c r="B381" s="418">
        <f>'FICHE 5-Budget'!C249</f>
        <v>0</v>
      </c>
      <c r="C381" s="418">
        <f>'FICHE 5-Budget'!D249</f>
        <v>0</v>
      </c>
      <c r="D381" s="909">
        <f>'FICHE 5-Budget'!E249</f>
        <v>0</v>
      </c>
      <c r="E381" s="418">
        <f>'FICHE 5-Budget'!F249</f>
        <v>0</v>
      </c>
      <c r="F381" s="418">
        <f>'FICHE 5-Budget'!G249</f>
        <v>0</v>
      </c>
      <c r="G381" s="909">
        <f>'FICHE 5-Budget'!H249</f>
        <v>0</v>
      </c>
      <c r="H381" s="909">
        <f>'FICHE 5-Budget'!I249</f>
        <v>0</v>
      </c>
      <c r="I381" s="909">
        <f>'FICHE 5-Budget'!J249</f>
        <v>0</v>
      </c>
      <c r="J381" s="1151">
        <f>'FICHE 5-Budget'!K249</f>
        <v>0</v>
      </c>
      <c r="K381" s="1366">
        <f t="shared" si="5"/>
        <v>0</v>
      </c>
      <c r="L381" s="690"/>
      <c r="M381" s="1168"/>
    </row>
    <row r="382" spans="1:13" s="429" customFormat="1" ht="15.6" outlineLevel="1" x14ac:dyDescent="0.3">
      <c r="A382" s="710">
        <f>'FICHE 5-Budget'!B250</f>
        <v>0</v>
      </c>
      <c r="B382" s="418">
        <f>'FICHE 5-Budget'!C250</f>
        <v>0</v>
      </c>
      <c r="C382" s="418">
        <f>'FICHE 5-Budget'!D250</f>
        <v>0</v>
      </c>
      <c r="D382" s="909">
        <f>'FICHE 5-Budget'!E250</f>
        <v>0</v>
      </c>
      <c r="E382" s="418">
        <f>'FICHE 5-Budget'!F250</f>
        <v>0</v>
      </c>
      <c r="F382" s="418">
        <f>'FICHE 5-Budget'!G250</f>
        <v>0</v>
      </c>
      <c r="G382" s="909">
        <f>'FICHE 5-Budget'!H250</f>
        <v>0</v>
      </c>
      <c r="H382" s="909">
        <f>'FICHE 5-Budget'!I250</f>
        <v>0</v>
      </c>
      <c r="I382" s="909">
        <f>'FICHE 5-Budget'!J250</f>
        <v>0</v>
      </c>
      <c r="J382" s="1151">
        <f>'FICHE 5-Budget'!K250</f>
        <v>0</v>
      </c>
      <c r="K382" s="1366">
        <f t="shared" si="5"/>
        <v>0</v>
      </c>
      <c r="L382" s="690"/>
      <c r="M382" s="1168"/>
    </row>
    <row r="383" spans="1:13" s="429" customFormat="1" ht="15.6" outlineLevel="1" x14ac:dyDescent="0.3">
      <c r="A383" s="710" t="str">
        <f>'FICHE 5-Budget'!B251</f>
        <v>Release programmer and integration</v>
      </c>
      <c r="B383" s="418">
        <f>'FICHE 5-Budget'!C251</f>
        <v>0</v>
      </c>
      <c r="C383" s="418">
        <f>'FICHE 5-Budget'!D251</f>
        <v>0</v>
      </c>
      <c r="D383" s="909">
        <f>'FICHE 5-Budget'!E251</f>
        <v>0</v>
      </c>
      <c r="E383" s="418">
        <f>'FICHE 5-Budget'!F251</f>
        <v>0</v>
      </c>
      <c r="F383" s="418">
        <f>'FICHE 5-Budget'!G251</f>
        <v>0</v>
      </c>
      <c r="G383" s="909">
        <f>'FICHE 5-Budget'!H251</f>
        <v>0</v>
      </c>
      <c r="H383" s="909">
        <f>'FICHE 5-Budget'!I251</f>
        <v>0</v>
      </c>
      <c r="I383" s="909">
        <f>'FICHE 5-Budget'!J251</f>
        <v>0</v>
      </c>
      <c r="J383" s="1151">
        <f>'FICHE 5-Budget'!K251</f>
        <v>0</v>
      </c>
      <c r="K383" s="1366">
        <f t="shared" si="5"/>
        <v>0</v>
      </c>
      <c r="L383" s="690"/>
      <c r="M383" s="1168"/>
    </row>
    <row r="384" spans="1:13" s="429" customFormat="1" ht="15.6" outlineLevel="1" x14ac:dyDescent="0.3">
      <c r="A384" s="710">
        <f>'FICHE 5-Budget'!B252</f>
        <v>0</v>
      </c>
      <c r="B384" s="418">
        <f>'FICHE 5-Budget'!C252</f>
        <v>0</v>
      </c>
      <c r="C384" s="418">
        <f>'FICHE 5-Budget'!D252</f>
        <v>0</v>
      </c>
      <c r="D384" s="909">
        <f>'FICHE 5-Budget'!E252</f>
        <v>0</v>
      </c>
      <c r="E384" s="418">
        <f>'FICHE 5-Budget'!F252</f>
        <v>0</v>
      </c>
      <c r="F384" s="418">
        <f>'FICHE 5-Budget'!G252</f>
        <v>0</v>
      </c>
      <c r="G384" s="909">
        <f>'FICHE 5-Budget'!H252</f>
        <v>0</v>
      </c>
      <c r="H384" s="909">
        <f>'FICHE 5-Budget'!I252</f>
        <v>0</v>
      </c>
      <c r="I384" s="909">
        <f>'FICHE 5-Budget'!J252</f>
        <v>0</v>
      </c>
      <c r="J384" s="1151">
        <f>'FICHE 5-Budget'!K252</f>
        <v>0</v>
      </c>
      <c r="K384" s="1366">
        <f t="shared" si="5"/>
        <v>0</v>
      </c>
      <c r="L384" s="690"/>
      <c r="M384" s="1168"/>
    </row>
    <row r="385" spans="1:13" s="429" customFormat="1" ht="15.6" outlineLevel="1" x14ac:dyDescent="0.3">
      <c r="A385" s="710" t="str">
        <f>'FICHE 5-Budget'!B253</f>
        <v>Autre(s), non repris ci-avant : à préciser</v>
      </c>
      <c r="B385" s="418">
        <f>'FICHE 5-Budget'!C253</f>
        <v>0</v>
      </c>
      <c r="C385" s="418">
        <f>'FICHE 5-Budget'!D253</f>
        <v>0</v>
      </c>
      <c r="D385" s="909">
        <f>'FICHE 5-Budget'!E253</f>
        <v>0</v>
      </c>
      <c r="E385" s="418">
        <f>'FICHE 5-Budget'!F253</f>
        <v>0</v>
      </c>
      <c r="F385" s="418">
        <f>'FICHE 5-Budget'!G253</f>
        <v>0</v>
      </c>
      <c r="G385" s="909">
        <f>'FICHE 5-Budget'!H253</f>
        <v>0</v>
      </c>
      <c r="H385" s="909">
        <f>'FICHE 5-Budget'!I253</f>
        <v>0</v>
      </c>
      <c r="I385" s="909">
        <f>'FICHE 5-Budget'!J253</f>
        <v>0</v>
      </c>
      <c r="J385" s="1151">
        <f>'FICHE 5-Budget'!K253</f>
        <v>0</v>
      </c>
      <c r="K385" s="1366">
        <f t="shared" si="5"/>
        <v>0</v>
      </c>
      <c r="L385" s="690"/>
      <c r="M385" s="1168"/>
    </row>
    <row r="386" spans="1:13" s="429" customFormat="1" ht="15.6" outlineLevel="1" x14ac:dyDescent="0.3">
      <c r="A386" s="710">
        <f>'FICHE 5-Budget'!B254</f>
        <v>0</v>
      </c>
      <c r="B386" s="418">
        <f>'FICHE 5-Budget'!C254</f>
        <v>0</v>
      </c>
      <c r="C386" s="418">
        <f>'FICHE 5-Budget'!D254</f>
        <v>0</v>
      </c>
      <c r="D386" s="909">
        <f>'FICHE 5-Budget'!E254</f>
        <v>0</v>
      </c>
      <c r="E386" s="418">
        <f>'FICHE 5-Budget'!F254</f>
        <v>0</v>
      </c>
      <c r="F386" s="418">
        <f>'FICHE 5-Budget'!G254</f>
        <v>0</v>
      </c>
      <c r="G386" s="909">
        <f>'FICHE 5-Budget'!H254</f>
        <v>0</v>
      </c>
      <c r="H386" s="909">
        <f>'FICHE 5-Budget'!I254</f>
        <v>0</v>
      </c>
      <c r="I386" s="909">
        <f>'FICHE 5-Budget'!J254</f>
        <v>0</v>
      </c>
      <c r="J386" s="1151">
        <f>'FICHE 5-Budget'!K254</f>
        <v>0</v>
      </c>
      <c r="K386" s="1366">
        <f t="shared" si="5"/>
        <v>0</v>
      </c>
      <c r="L386" s="690"/>
      <c r="M386" s="1168"/>
    </row>
    <row r="387" spans="1:13" s="429" customFormat="1" ht="15.6" outlineLevel="1" x14ac:dyDescent="0.3">
      <c r="A387" s="710">
        <f>'FICHE 5-Budget'!B255</f>
        <v>0</v>
      </c>
      <c r="B387" s="418">
        <f>'FICHE 5-Budget'!C255</f>
        <v>0</v>
      </c>
      <c r="C387" s="418">
        <f>'FICHE 5-Budget'!D255</f>
        <v>0</v>
      </c>
      <c r="D387" s="909">
        <f>'FICHE 5-Budget'!E255</f>
        <v>0</v>
      </c>
      <c r="E387" s="418">
        <f>'FICHE 5-Budget'!F255</f>
        <v>0</v>
      </c>
      <c r="F387" s="418">
        <f>'FICHE 5-Budget'!G255</f>
        <v>0</v>
      </c>
      <c r="G387" s="909">
        <f>'FICHE 5-Budget'!H255</f>
        <v>0</v>
      </c>
      <c r="H387" s="909">
        <f>'FICHE 5-Budget'!I255</f>
        <v>0</v>
      </c>
      <c r="I387" s="909">
        <f>'FICHE 5-Budget'!J255</f>
        <v>0</v>
      </c>
      <c r="J387" s="1151">
        <f>'FICHE 5-Budget'!K255</f>
        <v>0</v>
      </c>
      <c r="K387" s="1366">
        <f t="shared" si="5"/>
        <v>0</v>
      </c>
      <c r="L387" s="690"/>
      <c r="M387" s="1168"/>
    </row>
    <row r="388" spans="1:13" s="429" customFormat="1" ht="15.6" outlineLevel="1" x14ac:dyDescent="0.3">
      <c r="A388" s="710">
        <f>'FICHE 5-Budget'!B256</f>
        <v>0</v>
      </c>
      <c r="B388" s="418">
        <f>'FICHE 5-Budget'!C256</f>
        <v>0</v>
      </c>
      <c r="C388" s="418">
        <f>'FICHE 5-Budget'!D256</f>
        <v>0</v>
      </c>
      <c r="D388" s="909">
        <f>'FICHE 5-Budget'!E256</f>
        <v>0</v>
      </c>
      <c r="E388" s="418">
        <f>'FICHE 5-Budget'!F256</f>
        <v>0</v>
      </c>
      <c r="F388" s="418">
        <f>'FICHE 5-Budget'!G256</f>
        <v>0</v>
      </c>
      <c r="G388" s="909">
        <f>'FICHE 5-Budget'!H256</f>
        <v>0</v>
      </c>
      <c r="H388" s="909">
        <f>'FICHE 5-Budget'!I256</f>
        <v>0</v>
      </c>
      <c r="I388" s="909">
        <f>'FICHE 5-Budget'!J256</f>
        <v>0</v>
      </c>
      <c r="J388" s="1151">
        <f>'FICHE 5-Budget'!K256</f>
        <v>0</v>
      </c>
      <c r="K388" s="1366">
        <f t="shared" si="5"/>
        <v>0</v>
      </c>
      <c r="L388" s="690"/>
      <c r="M388" s="1168"/>
    </row>
    <row r="389" spans="1:13" s="429" customFormat="1" ht="15.6" x14ac:dyDescent="0.3">
      <c r="A389" s="711" t="s">
        <v>69</v>
      </c>
      <c r="B389" s="1152"/>
      <c r="C389" s="1152"/>
      <c r="D389" s="911"/>
      <c r="E389" s="1152"/>
      <c r="F389" s="1152"/>
      <c r="G389" s="911">
        <f>SUM(G390:G407)</f>
        <v>0</v>
      </c>
      <c r="H389" s="911">
        <f>SUM(H390:H407)</f>
        <v>0</v>
      </c>
      <c r="I389" s="911">
        <f>SUM(I390:I407)</f>
        <v>0</v>
      </c>
      <c r="J389" s="1154"/>
      <c r="K389" s="1367">
        <f>SUM(K390:K407)</f>
        <v>0</v>
      </c>
      <c r="L389" s="690"/>
      <c r="M389" s="1168"/>
    </row>
    <row r="390" spans="1:13" s="429" customFormat="1" ht="15.6" outlineLevel="1" x14ac:dyDescent="0.3">
      <c r="A390" s="710" t="str">
        <f>'FICHE 5-Budget'!B258</f>
        <v>Concept artist</v>
      </c>
      <c r="B390" s="418">
        <f>'FICHE 5-Budget'!C258</f>
        <v>0</v>
      </c>
      <c r="C390" s="418">
        <f>'FICHE 5-Budget'!D258</f>
        <v>0</v>
      </c>
      <c r="D390" s="909">
        <f>'FICHE 5-Budget'!E258</f>
        <v>0</v>
      </c>
      <c r="E390" s="418">
        <f>'FICHE 5-Budget'!F258</f>
        <v>0</v>
      </c>
      <c r="F390" s="418">
        <f>'FICHE 5-Budget'!G258</f>
        <v>0</v>
      </c>
      <c r="G390" s="909">
        <f>'FICHE 5-Budget'!H258</f>
        <v>0</v>
      </c>
      <c r="H390" s="909">
        <f>'FICHE 5-Budget'!I258</f>
        <v>0</v>
      </c>
      <c r="I390" s="909">
        <f>'FICHE 5-Budget'!J258</f>
        <v>0</v>
      </c>
      <c r="J390" s="1151">
        <f>'FICHE 5-Budget'!K258</f>
        <v>0</v>
      </c>
      <c r="K390" s="1366">
        <f t="shared" ref="K390:K441" si="6">G390</f>
        <v>0</v>
      </c>
      <c r="L390" s="690"/>
      <c r="M390" s="1168"/>
    </row>
    <row r="391" spans="1:13" s="429" customFormat="1" ht="15.6" outlineLevel="1" x14ac:dyDescent="0.3">
      <c r="A391" s="710">
        <f>'FICHE 5-Budget'!B259</f>
        <v>0</v>
      </c>
      <c r="B391" s="418">
        <f>'FICHE 5-Budget'!C259</f>
        <v>0</v>
      </c>
      <c r="C391" s="418">
        <f>'FICHE 5-Budget'!D259</f>
        <v>0</v>
      </c>
      <c r="D391" s="909">
        <f>'FICHE 5-Budget'!E259</f>
        <v>0</v>
      </c>
      <c r="E391" s="418">
        <f>'FICHE 5-Budget'!F259</f>
        <v>0</v>
      </c>
      <c r="F391" s="418">
        <f>'FICHE 5-Budget'!G259</f>
        <v>0</v>
      </c>
      <c r="G391" s="909">
        <f>'FICHE 5-Budget'!H259</f>
        <v>0</v>
      </c>
      <c r="H391" s="909">
        <f>'FICHE 5-Budget'!I259</f>
        <v>0</v>
      </c>
      <c r="I391" s="909">
        <f>'FICHE 5-Budget'!J259</f>
        <v>0</v>
      </c>
      <c r="J391" s="1151">
        <f>'FICHE 5-Budget'!K259</f>
        <v>0</v>
      </c>
      <c r="K391" s="1366">
        <f t="shared" si="6"/>
        <v>0</v>
      </c>
      <c r="L391" s="690"/>
      <c r="M391" s="1168"/>
    </row>
    <row r="392" spans="1:13" s="429" customFormat="1" ht="15.6" outlineLevel="1" x14ac:dyDescent="0.3">
      <c r="A392" s="710" t="str">
        <f>'FICHE 5-Budget'!B260</f>
        <v>Pixel artist</v>
      </c>
      <c r="B392" s="418">
        <f>'FICHE 5-Budget'!C260</f>
        <v>0</v>
      </c>
      <c r="C392" s="418">
        <f>'FICHE 5-Budget'!D260</f>
        <v>0</v>
      </c>
      <c r="D392" s="909">
        <f>'FICHE 5-Budget'!E260</f>
        <v>0</v>
      </c>
      <c r="E392" s="418">
        <f>'FICHE 5-Budget'!F260</f>
        <v>0</v>
      </c>
      <c r="F392" s="418">
        <f>'FICHE 5-Budget'!G260</f>
        <v>0</v>
      </c>
      <c r="G392" s="909">
        <f>'FICHE 5-Budget'!H260</f>
        <v>0</v>
      </c>
      <c r="H392" s="909">
        <f>'FICHE 5-Budget'!I260</f>
        <v>0</v>
      </c>
      <c r="I392" s="909">
        <f>'FICHE 5-Budget'!J260</f>
        <v>0</v>
      </c>
      <c r="J392" s="1151">
        <f>'FICHE 5-Budget'!K260</f>
        <v>0</v>
      </c>
      <c r="K392" s="1366">
        <f t="shared" si="6"/>
        <v>0</v>
      </c>
      <c r="L392" s="690"/>
      <c r="M392" s="1168"/>
    </row>
    <row r="393" spans="1:13" s="429" customFormat="1" ht="15.6" outlineLevel="1" x14ac:dyDescent="0.3">
      <c r="A393" s="710">
        <f>'FICHE 5-Budget'!B261</f>
        <v>0</v>
      </c>
      <c r="B393" s="418">
        <f>'FICHE 5-Budget'!C261</f>
        <v>0</v>
      </c>
      <c r="C393" s="418">
        <f>'FICHE 5-Budget'!D261</f>
        <v>0</v>
      </c>
      <c r="D393" s="909">
        <f>'FICHE 5-Budget'!E261</f>
        <v>0</v>
      </c>
      <c r="E393" s="418">
        <f>'FICHE 5-Budget'!F261</f>
        <v>0</v>
      </c>
      <c r="F393" s="418">
        <f>'FICHE 5-Budget'!G261</f>
        <v>0</v>
      </c>
      <c r="G393" s="909">
        <f>'FICHE 5-Budget'!H261</f>
        <v>0</v>
      </c>
      <c r="H393" s="909">
        <f>'FICHE 5-Budget'!I261</f>
        <v>0</v>
      </c>
      <c r="I393" s="909">
        <f>'FICHE 5-Budget'!J261</f>
        <v>0</v>
      </c>
      <c r="J393" s="1151">
        <f>'FICHE 5-Budget'!K261</f>
        <v>0</v>
      </c>
      <c r="K393" s="1366">
        <f t="shared" si="6"/>
        <v>0</v>
      </c>
      <c r="L393" s="690"/>
      <c r="M393" s="1168"/>
    </row>
    <row r="394" spans="1:13" s="429" customFormat="1" ht="15.6" outlineLevel="1" x14ac:dyDescent="0.3">
      <c r="A394" s="710" t="str">
        <f>'FICHE 5-Budget'!B262</f>
        <v>Environment Artist</v>
      </c>
      <c r="B394" s="418">
        <f>'FICHE 5-Budget'!C262</f>
        <v>0</v>
      </c>
      <c r="C394" s="418">
        <f>'FICHE 5-Budget'!D262</f>
        <v>0</v>
      </c>
      <c r="D394" s="909">
        <f>'FICHE 5-Budget'!E262</f>
        <v>0</v>
      </c>
      <c r="E394" s="418">
        <f>'FICHE 5-Budget'!F262</f>
        <v>0</v>
      </c>
      <c r="F394" s="418">
        <f>'FICHE 5-Budget'!G262</f>
        <v>0</v>
      </c>
      <c r="G394" s="909">
        <f>'FICHE 5-Budget'!H262</f>
        <v>0</v>
      </c>
      <c r="H394" s="909">
        <f>'FICHE 5-Budget'!I262</f>
        <v>0</v>
      </c>
      <c r="I394" s="909">
        <f>'FICHE 5-Budget'!J262</f>
        <v>0</v>
      </c>
      <c r="J394" s="1151">
        <f>'FICHE 5-Budget'!K262</f>
        <v>0</v>
      </c>
      <c r="K394" s="1366">
        <f t="shared" si="6"/>
        <v>0</v>
      </c>
      <c r="L394" s="690"/>
      <c r="M394" s="1168"/>
    </row>
    <row r="395" spans="1:13" s="429" customFormat="1" ht="15.6" outlineLevel="1" x14ac:dyDescent="0.3">
      <c r="A395" s="710">
        <f>'FICHE 5-Budget'!B263</f>
        <v>0</v>
      </c>
      <c r="B395" s="418">
        <f>'FICHE 5-Budget'!C263</f>
        <v>0</v>
      </c>
      <c r="C395" s="418">
        <f>'FICHE 5-Budget'!D263</f>
        <v>0</v>
      </c>
      <c r="D395" s="909">
        <f>'FICHE 5-Budget'!E263</f>
        <v>0</v>
      </c>
      <c r="E395" s="418">
        <f>'FICHE 5-Budget'!F263</f>
        <v>0</v>
      </c>
      <c r="F395" s="418">
        <f>'FICHE 5-Budget'!G263</f>
        <v>0</v>
      </c>
      <c r="G395" s="909">
        <f>'FICHE 5-Budget'!H263</f>
        <v>0</v>
      </c>
      <c r="H395" s="909">
        <f>'FICHE 5-Budget'!I263</f>
        <v>0</v>
      </c>
      <c r="I395" s="909">
        <f>'FICHE 5-Budget'!J263</f>
        <v>0</v>
      </c>
      <c r="J395" s="1151">
        <f>'FICHE 5-Budget'!K263</f>
        <v>0</v>
      </c>
      <c r="K395" s="1366">
        <f t="shared" si="6"/>
        <v>0</v>
      </c>
      <c r="L395" s="690"/>
      <c r="M395" s="1168"/>
    </row>
    <row r="396" spans="1:13" s="429" customFormat="1" ht="15.6" outlineLevel="1" x14ac:dyDescent="0.3">
      <c r="A396" s="710" t="str">
        <f>'FICHE 5-Budget'!B264</f>
        <v>Technical Artist 3D/Pixel</v>
      </c>
      <c r="B396" s="418">
        <f>'FICHE 5-Budget'!C264</f>
        <v>0</v>
      </c>
      <c r="C396" s="418">
        <f>'FICHE 5-Budget'!D264</f>
        <v>0</v>
      </c>
      <c r="D396" s="909">
        <f>'FICHE 5-Budget'!E264</f>
        <v>0</v>
      </c>
      <c r="E396" s="418">
        <f>'FICHE 5-Budget'!F264</f>
        <v>0</v>
      </c>
      <c r="F396" s="418">
        <f>'FICHE 5-Budget'!G264</f>
        <v>0</v>
      </c>
      <c r="G396" s="909">
        <f>'FICHE 5-Budget'!H264</f>
        <v>0</v>
      </c>
      <c r="H396" s="909">
        <f>'FICHE 5-Budget'!I264</f>
        <v>0</v>
      </c>
      <c r="I396" s="909">
        <f>'FICHE 5-Budget'!J264</f>
        <v>0</v>
      </c>
      <c r="J396" s="1151">
        <f>'FICHE 5-Budget'!K264</f>
        <v>0</v>
      </c>
      <c r="K396" s="1366">
        <f t="shared" si="6"/>
        <v>0</v>
      </c>
      <c r="L396" s="690"/>
      <c r="M396" s="1168"/>
    </row>
    <row r="397" spans="1:13" s="429" customFormat="1" ht="15.6" outlineLevel="1" x14ac:dyDescent="0.3">
      <c r="A397" s="710">
        <f>'FICHE 5-Budget'!B265</f>
        <v>0</v>
      </c>
      <c r="B397" s="418">
        <f>'FICHE 5-Budget'!C265</f>
        <v>0</v>
      </c>
      <c r="C397" s="418">
        <f>'FICHE 5-Budget'!D265</f>
        <v>0</v>
      </c>
      <c r="D397" s="909">
        <f>'FICHE 5-Budget'!E265</f>
        <v>0</v>
      </c>
      <c r="E397" s="418">
        <f>'FICHE 5-Budget'!F265</f>
        <v>0</v>
      </c>
      <c r="F397" s="418">
        <f>'FICHE 5-Budget'!G265</f>
        <v>0</v>
      </c>
      <c r="G397" s="909">
        <f>'FICHE 5-Budget'!H265</f>
        <v>0</v>
      </c>
      <c r="H397" s="909">
        <f>'FICHE 5-Budget'!I265</f>
        <v>0</v>
      </c>
      <c r="I397" s="909">
        <f>'FICHE 5-Budget'!J265</f>
        <v>0</v>
      </c>
      <c r="J397" s="1151">
        <f>'FICHE 5-Budget'!K265</f>
        <v>0</v>
      </c>
      <c r="K397" s="1366">
        <f t="shared" si="6"/>
        <v>0</v>
      </c>
      <c r="L397" s="690"/>
      <c r="M397" s="1168"/>
    </row>
    <row r="398" spans="1:13" s="429" customFormat="1" ht="15.6" outlineLevel="1" x14ac:dyDescent="0.3">
      <c r="A398" s="710" t="str">
        <f>'FICHE 5-Budget'!B266</f>
        <v>Character Artist</v>
      </c>
      <c r="B398" s="418">
        <f>'FICHE 5-Budget'!C266</f>
        <v>0</v>
      </c>
      <c r="C398" s="418">
        <f>'FICHE 5-Budget'!D266</f>
        <v>0</v>
      </c>
      <c r="D398" s="909">
        <f>'FICHE 5-Budget'!E266</f>
        <v>0</v>
      </c>
      <c r="E398" s="418">
        <f>'FICHE 5-Budget'!F266</f>
        <v>0</v>
      </c>
      <c r="F398" s="418">
        <f>'FICHE 5-Budget'!G266</f>
        <v>0</v>
      </c>
      <c r="G398" s="909">
        <f>'FICHE 5-Budget'!H266</f>
        <v>0</v>
      </c>
      <c r="H398" s="909">
        <f>'FICHE 5-Budget'!I266</f>
        <v>0</v>
      </c>
      <c r="I398" s="909">
        <f>'FICHE 5-Budget'!J266</f>
        <v>0</v>
      </c>
      <c r="J398" s="1151">
        <f>'FICHE 5-Budget'!K266</f>
        <v>0</v>
      </c>
      <c r="K398" s="1366">
        <f t="shared" si="6"/>
        <v>0</v>
      </c>
      <c r="L398" s="690"/>
      <c r="M398" s="1168"/>
    </row>
    <row r="399" spans="1:13" s="429" customFormat="1" ht="15.6" outlineLevel="1" x14ac:dyDescent="0.3">
      <c r="A399" s="710">
        <f>'FICHE 5-Budget'!B267</f>
        <v>0</v>
      </c>
      <c r="B399" s="418">
        <f>'FICHE 5-Budget'!C267</f>
        <v>0</v>
      </c>
      <c r="C399" s="418">
        <f>'FICHE 5-Budget'!D267</f>
        <v>0</v>
      </c>
      <c r="D399" s="909">
        <f>'FICHE 5-Budget'!E267</f>
        <v>0</v>
      </c>
      <c r="E399" s="418">
        <f>'FICHE 5-Budget'!F267</f>
        <v>0</v>
      </c>
      <c r="F399" s="418">
        <f>'FICHE 5-Budget'!G267</f>
        <v>0</v>
      </c>
      <c r="G399" s="909">
        <f>'FICHE 5-Budget'!H267</f>
        <v>0</v>
      </c>
      <c r="H399" s="909">
        <f>'FICHE 5-Budget'!I267</f>
        <v>0</v>
      </c>
      <c r="I399" s="909">
        <f>'FICHE 5-Budget'!J267</f>
        <v>0</v>
      </c>
      <c r="J399" s="1151">
        <f>'FICHE 5-Budget'!K267</f>
        <v>0</v>
      </c>
      <c r="K399" s="1366">
        <f t="shared" si="6"/>
        <v>0</v>
      </c>
      <c r="L399" s="690"/>
      <c r="M399" s="1168"/>
    </row>
    <row r="400" spans="1:13" s="429" customFormat="1" ht="15.6" outlineLevel="1" x14ac:dyDescent="0.3">
      <c r="A400" s="710" t="str">
        <f>'FICHE 5-Budget'!B268</f>
        <v>VFX</v>
      </c>
      <c r="B400" s="418">
        <f>'FICHE 5-Budget'!C268</f>
        <v>0</v>
      </c>
      <c r="C400" s="418">
        <f>'FICHE 5-Budget'!D268</f>
        <v>0</v>
      </c>
      <c r="D400" s="909">
        <f>'FICHE 5-Budget'!E268</f>
        <v>0</v>
      </c>
      <c r="E400" s="418">
        <f>'FICHE 5-Budget'!F268</f>
        <v>0</v>
      </c>
      <c r="F400" s="418">
        <f>'FICHE 5-Budget'!G268</f>
        <v>0</v>
      </c>
      <c r="G400" s="909">
        <f>'FICHE 5-Budget'!H268</f>
        <v>0</v>
      </c>
      <c r="H400" s="909">
        <f>'FICHE 5-Budget'!I268</f>
        <v>0</v>
      </c>
      <c r="I400" s="909">
        <f>'FICHE 5-Budget'!J268</f>
        <v>0</v>
      </c>
      <c r="J400" s="1151">
        <f>'FICHE 5-Budget'!K268</f>
        <v>0</v>
      </c>
      <c r="K400" s="1366">
        <f t="shared" si="6"/>
        <v>0</v>
      </c>
      <c r="L400" s="690"/>
      <c r="M400" s="1168"/>
    </row>
    <row r="401" spans="1:13" s="429" customFormat="1" ht="15.6" outlineLevel="1" x14ac:dyDescent="0.3">
      <c r="A401" s="710">
        <f>'FICHE 5-Budget'!B269</f>
        <v>0</v>
      </c>
      <c r="B401" s="418">
        <f>'FICHE 5-Budget'!C269</f>
        <v>0</v>
      </c>
      <c r="C401" s="418">
        <f>'FICHE 5-Budget'!D269</f>
        <v>0</v>
      </c>
      <c r="D401" s="909">
        <f>'FICHE 5-Budget'!E269</f>
        <v>0</v>
      </c>
      <c r="E401" s="418">
        <f>'FICHE 5-Budget'!F269</f>
        <v>0</v>
      </c>
      <c r="F401" s="418">
        <f>'FICHE 5-Budget'!G269</f>
        <v>0</v>
      </c>
      <c r="G401" s="909">
        <f>'FICHE 5-Budget'!H269</f>
        <v>0</v>
      </c>
      <c r="H401" s="909">
        <f>'FICHE 5-Budget'!I269</f>
        <v>0</v>
      </c>
      <c r="I401" s="909">
        <f>'FICHE 5-Budget'!J269</f>
        <v>0</v>
      </c>
      <c r="J401" s="1151">
        <f>'FICHE 5-Budget'!K269</f>
        <v>0</v>
      </c>
      <c r="K401" s="1366">
        <f t="shared" si="6"/>
        <v>0</v>
      </c>
      <c r="L401" s="690"/>
      <c r="M401" s="1168"/>
    </row>
    <row r="402" spans="1:13" s="429" customFormat="1" ht="15.6" outlineLevel="1" x14ac:dyDescent="0.3">
      <c r="A402" s="710" t="str">
        <f>'FICHE 5-Budget'!B270</f>
        <v>UI, HUD &amp; Graphic Artist</v>
      </c>
      <c r="B402" s="418">
        <f>'FICHE 5-Budget'!C270</f>
        <v>0</v>
      </c>
      <c r="C402" s="418">
        <f>'FICHE 5-Budget'!D270</f>
        <v>0</v>
      </c>
      <c r="D402" s="909">
        <f>'FICHE 5-Budget'!E270</f>
        <v>0</v>
      </c>
      <c r="E402" s="418">
        <f>'FICHE 5-Budget'!F270</f>
        <v>0</v>
      </c>
      <c r="F402" s="418">
        <f>'FICHE 5-Budget'!G270</f>
        <v>0</v>
      </c>
      <c r="G402" s="909">
        <f>'FICHE 5-Budget'!H270</f>
        <v>0</v>
      </c>
      <c r="H402" s="909">
        <f>'FICHE 5-Budget'!I270</f>
        <v>0</v>
      </c>
      <c r="I402" s="909">
        <f>'FICHE 5-Budget'!J270</f>
        <v>0</v>
      </c>
      <c r="J402" s="1151">
        <f>'FICHE 5-Budget'!K270</f>
        <v>0</v>
      </c>
      <c r="K402" s="1366">
        <f t="shared" si="6"/>
        <v>0</v>
      </c>
      <c r="L402" s="690"/>
      <c r="M402" s="1168"/>
    </row>
    <row r="403" spans="1:13" s="429" customFormat="1" ht="15.6" outlineLevel="1" x14ac:dyDescent="0.3">
      <c r="A403" s="710">
        <f>'FICHE 5-Budget'!B271</f>
        <v>0</v>
      </c>
      <c r="B403" s="418">
        <f>'FICHE 5-Budget'!C271</f>
        <v>0</v>
      </c>
      <c r="C403" s="418">
        <f>'FICHE 5-Budget'!D271</f>
        <v>0</v>
      </c>
      <c r="D403" s="909">
        <f>'FICHE 5-Budget'!E271</f>
        <v>0</v>
      </c>
      <c r="E403" s="418">
        <f>'FICHE 5-Budget'!F271</f>
        <v>0</v>
      </c>
      <c r="F403" s="418">
        <f>'FICHE 5-Budget'!G271</f>
        <v>0</v>
      </c>
      <c r="G403" s="909">
        <f>'FICHE 5-Budget'!H271</f>
        <v>0</v>
      </c>
      <c r="H403" s="909">
        <f>'FICHE 5-Budget'!I271</f>
        <v>0</v>
      </c>
      <c r="I403" s="909">
        <f>'FICHE 5-Budget'!J271</f>
        <v>0</v>
      </c>
      <c r="J403" s="1151">
        <f>'FICHE 5-Budget'!K271</f>
        <v>0</v>
      </c>
      <c r="K403" s="1366">
        <f t="shared" si="6"/>
        <v>0</v>
      </c>
      <c r="L403" s="690"/>
      <c r="M403" s="1168"/>
    </row>
    <row r="404" spans="1:13" s="429" customFormat="1" ht="15.6" outlineLevel="1" x14ac:dyDescent="0.3">
      <c r="A404" s="710" t="str">
        <f>'FICHE 5-Budget'!B272</f>
        <v>Autre(s), non repris ci-avant : à préciser</v>
      </c>
      <c r="B404" s="418">
        <f>'FICHE 5-Budget'!C272</f>
        <v>0</v>
      </c>
      <c r="C404" s="418">
        <f>'FICHE 5-Budget'!D272</f>
        <v>0</v>
      </c>
      <c r="D404" s="909">
        <f>'FICHE 5-Budget'!E272</f>
        <v>0</v>
      </c>
      <c r="E404" s="418">
        <f>'FICHE 5-Budget'!F272</f>
        <v>0</v>
      </c>
      <c r="F404" s="418">
        <f>'FICHE 5-Budget'!G272</f>
        <v>0</v>
      </c>
      <c r="G404" s="909">
        <f>'FICHE 5-Budget'!H272</f>
        <v>0</v>
      </c>
      <c r="H404" s="909">
        <f>'FICHE 5-Budget'!I272</f>
        <v>0</v>
      </c>
      <c r="I404" s="909">
        <f>'FICHE 5-Budget'!J272</f>
        <v>0</v>
      </c>
      <c r="J404" s="1151">
        <f>'FICHE 5-Budget'!K272</f>
        <v>0</v>
      </c>
      <c r="K404" s="1366">
        <f t="shared" si="6"/>
        <v>0</v>
      </c>
      <c r="L404" s="690"/>
      <c r="M404" s="1168"/>
    </row>
    <row r="405" spans="1:13" s="429" customFormat="1" ht="15.6" outlineLevel="1" x14ac:dyDescent="0.3">
      <c r="A405" s="710">
        <f>'FICHE 5-Budget'!B273</f>
        <v>0</v>
      </c>
      <c r="B405" s="418">
        <f>'FICHE 5-Budget'!C273</f>
        <v>0</v>
      </c>
      <c r="C405" s="418">
        <f>'FICHE 5-Budget'!D273</f>
        <v>0</v>
      </c>
      <c r="D405" s="909">
        <f>'FICHE 5-Budget'!E273</f>
        <v>0</v>
      </c>
      <c r="E405" s="418">
        <f>'FICHE 5-Budget'!F273</f>
        <v>0</v>
      </c>
      <c r="F405" s="418">
        <f>'FICHE 5-Budget'!G273</f>
        <v>0</v>
      </c>
      <c r="G405" s="909">
        <f>'FICHE 5-Budget'!H273</f>
        <v>0</v>
      </c>
      <c r="H405" s="909">
        <f>'FICHE 5-Budget'!I273</f>
        <v>0</v>
      </c>
      <c r="I405" s="909">
        <f>'FICHE 5-Budget'!J273</f>
        <v>0</v>
      </c>
      <c r="J405" s="1151">
        <f>'FICHE 5-Budget'!K273</f>
        <v>0</v>
      </c>
      <c r="K405" s="1366">
        <f t="shared" si="6"/>
        <v>0</v>
      </c>
      <c r="L405" s="690"/>
      <c r="M405" s="1168"/>
    </row>
    <row r="406" spans="1:13" s="429" customFormat="1" ht="15.6" outlineLevel="1" x14ac:dyDescent="0.3">
      <c r="A406" s="710">
        <f>'FICHE 5-Budget'!B274</f>
        <v>0</v>
      </c>
      <c r="B406" s="418">
        <f>'FICHE 5-Budget'!C274</f>
        <v>0</v>
      </c>
      <c r="C406" s="418">
        <f>'FICHE 5-Budget'!D274</f>
        <v>0</v>
      </c>
      <c r="D406" s="909">
        <f>'FICHE 5-Budget'!E274</f>
        <v>0</v>
      </c>
      <c r="E406" s="418">
        <f>'FICHE 5-Budget'!F274</f>
        <v>0</v>
      </c>
      <c r="F406" s="418">
        <f>'FICHE 5-Budget'!G274</f>
        <v>0</v>
      </c>
      <c r="G406" s="909">
        <f>'FICHE 5-Budget'!H274</f>
        <v>0</v>
      </c>
      <c r="H406" s="909">
        <f>'FICHE 5-Budget'!I274</f>
        <v>0</v>
      </c>
      <c r="I406" s="909">
        <f>'FICHE 5-Budget'!J274</f>
        <v>0</v>
      </c>
      <c r="J406" s="1151">
        <f>'FICHE 5-Budget'!K274</f>
        <v>0</v>
      </c>
      <c r="K406" s="1366">
        <f t="shared" si="6"/>
        <v>0</v>
      </c>
      <c r="L406" s="690"/>
      <c r="M406" s="1168"/>
    </row>
    <row r="407" spans="1:13" s="429" customFormat="1" ht="15.6" outlineLevel="1" x14ac:dyDescent="0.3">
      <c r="A407" s="710">
        <f>'FICHE 5-Budget'!B275</f>
        <v>0</v>
      </c>
      <c r="B407" s="418">
        <f>'FICHE 5-Budget'!C275</f>
        <v>0</v>
      </c>
      <c r="C407" s="418">
        <f>'FICHE 5-Budget'!D275</f>
        <v>0</v>
      </c>
      <c r="D407" s="909">
        <f>'FICHE 5-Budget'!E275</f>
        <v>0</v>
      </c>
      <c r="E407" s="418">
        <f>'FICHE 5-Budget'!F275</f>
        <v>0</v>
      </c>
      <c r="F407" s="418">
        <f>'FICHE 5-Budget'!G275</f>
        <v>0</v>
      </c>
      <c r="G407" s="909">
        <f>'FICHE 5-Budget'!H275</f>
        <v>0</v>
      </c>
      <c r="H407" s="909">
        <f>'FICHE 5-Budget'!I275</f>
        <v>0</v>
      </c>
      <c r="I407" s="909">
        <f>'FICHE 5-Budget'!J275</f>
        <v>0</v>
      </c>
      <c r="J407" s="1151">
        <f>'FICHE 5-Budget'!K275</f>
        <v>0</v>
      </c>
      <c r="K407" s="1366">
        <f t="shared" si="6"/>
        <v>0</v>
      </c>
      <c r="L407" s="690"/>
      <c r="M407" s="1168"/>
    </row>
    <row r="408" spans="1:13" s="429" customFormat="1" ht="15.6" x14ac:dyDescent="0.3">
      <c r="A408" s="711" t="s">
        <v>70</v>
      </c>
      <c r="B408" s="1152"/>
      <c r="C408" s="1152"/>
      <c r="D408" s="911"/>
      <c r="E408" s="1152"/>
      <c r="F408" s="1152"/>
      <c r="G408" s="911">
        <f>SUM(G409:G422)</f>
        <v>0</v>
      </c>
      <c r="H408" s="911">
        <f t="shared" ref="H408:I408" si="7">SUM(H409:H422)</f>
        <v>0</v>
      </c>
      <c r="I408" s="911">
        <f t="shared" si="7"/>
        <v>0</v>
      </c>
      <c r="J408" s="1154"/>
      <c r="K408" s="1367">
        <f>SUM(K409:K422)</f>
        <v>0</v>
      </c>
      <c r="L408" s="690"/>
      <c r="M408" s="1168"/>
    </row>
    <row r="409" spans="1:13" s="429" customFormat="1" ht="15.6" outlineLevel="1" x14ac:dyDescent="0.3">
      <c r="A409" s="710" t="str">
        <f>'FICHE 5-Budget'!B277</f>
        <v>Animator 2D</v>
      </c>
      <c r="B409" s="418">
        <f>'FICHE 5-Budget'!C277</f>
        <v>0</v>
      </c>
      <c r="C409" s="418">
        <f>'FICHE 5-Budget'!D277</f>
        <v>0</v>
      </c>
      <c r="D409" s="909">
        <f>'FICHE 5-Budget'!E277</f>
        <v>0</v>
      </c>
      <c r="E409" s="418">
        <f>'FICHE 5-Budget'!F277</f>
        <v>0</v>
      </c>
      <c r="F409" s="418">
        <f>'FICHE 5-Budget'!G277</f>
        <v>0</v>
      </c>
      <c r="G409" s="909">
        <f>'FICHE 5-Budget'!H277</f>
        <v>0</v>
      </c>
      <c r="H409" s="909">
        <f>'FICHE 5-Budget'!I277</f>
        <v>0</v>
      </c>
      <c r="I409" s="909">
        <f>'FICHE 5-Budget'!J277</f>
        <v>0</v>
      </c>
      <c r="J409" s="1151">
        <f>'FICHE 5-Budget'!K277</f>
        <v>0</v>
      </c>
      <c r="K409" s="1366">
        <f t="shared" si="6"/>
        <v>0</v>
      </c>
      <c r="L409" s="689"/>
      <c r="M409" s="1169"/>
    </row>
    <row r="410" spans="1:13" s="429" customFormat="1" ht="15.6" outlineLevel="1" x14ac:dyDescent="0.3">
      <c r="A410" s="710">
        <f>'FICHE 5-Budget'!B278</f>
        <v>0</v>
      </c>
      <c r="B410" s="418">
        <f>'FICHE 5-Budget'!C278</f>
        <v>0</v>
      </c>
      <c r="C410" s="418">
        <f>'FICHE 5-Budget'!D278</f>
        <v>0</v>
      </c>
      <c r="D410" s="909">
        <f>'FICHE 5-Budget'!E278</f>
        <v>0</v>
      </c>
      <c r="E410" s="418">
        <f>'FICHE 5-Budget'!F278</f>
        <v>0</v>
      </c>
      <c r="F410" s="418">
        <f>'FICHE 5-Budget'!G278</f>
        <v>0</v>
      </c>
      <c r="G410" s="909">
        <f>'FICHE 5-Budget'!H278</f>
        <v>0</v>
      </c>
      <c r="H410" s="909">
        <f>'FICHE 5-Budget'!I278</f>
        <v>0</v>
      </c>
      <c r="I410" s="909">
        <f>'FICHE 5-Budget'!J278</f>
        <v>0</v>
      </c>
      <c r="J410" s="1151">
        <f>'FICHE 5-Budget'!K278</f>
        <v>0</v>
      </c>
      <c r="K410" s="1366">
        <f t="shared" si="6"/>
        <v>0</v>
      </c>
      <c r="L410" s="689"/>
      <c r="M410" s="1169"/>
    </row>
    <row r="411" spans="1:13" s="429" customFormat="1" ht="15.6" outlineLevel="1" x14ac:dyDescent="0.3">
      <c r="A411" s="710" t="str">
        <f>'FICHE 5-Budget'!B279</f>
        <v>Animator 3D</v>
      </c>
      <c r="B411" s="418">
        <f>'FICHE 5-Budget'!C279</f>
        <v>0</v>
      </c>
      <c r="C411" s="418">
        <f>'FICHE 5-Budget'!D279</f>
        <v>0</v>
      </c>
      <c r="D411" s="909">
        <f>'FICHE 5-Budget'!E279</f>
        <v>0</v>
      </c>
      <c r="E411" s="418">
        <f>'FICHE 5-Budget'!F279</f>
        <v>0</v>
      </c>
      <c r="F411" s="418">
        <f>'FICHE 5-Budget'!G279</f>
        <v>0</v>
      </c>
      <c r="G411" s="909">
        <f>'FICHE 5-Budget'!H279</f>
        <v>0</v>
      </c>
      <c r="H411" s="909">
        <f>'FICHE 5-Budget'!I279</f>
        <v>0</v>
      </c>
      <c r="I411" s="909">
        <f>'FICHE 5-Budget'!J279</f>
        <v>0</v>
      </c>
      <c r="J411" s="1151">
        <f>'FICHE 5-Budget'!K279</f>
        <v>0</v>
      </c>
      <c r="K411" s="1366">
        <f t="shared" si="6"/>
        <v>0</v>
      </c>
      <c r="L411" s="689"/>
      <c r="M411" s="1169"/>
    </row>
    <row r="412" spans="1:13" s="429" customFormat="1" ht="15.6" outlineLevel="1" x14ac:dyDescent="0.3">
      <c r="A412" s="710">
        <f>'FICHE 5-Budget'!B280</f>
        <v>0</v>
      </c>
      <c r="B412" s="418">
        <f>'FICHE 5-Budget'!C280</f>
        <v>0</v>
      </c>
      <c r="C412" s="418">
        <f>'FICHE 5-Budget'!D280</f>
        <v>0</v>
      </c>
      <c r="D412" s="909">
        <f>'FICHE 5-Budget'!E280</f>
        <v>0</v>
      </c>
      <c r="E412" s="418">
        <f>'FICHE 5-Budget'!F280</f>
        <v>0</v>
      </c>
      <c r="F412" s="418">
        <f>'FICHE 5-Budget'!G280</f>
        <v>0</v>
      </c>
      <c r="G412" s="909">
        <f>'FICHE 5-Budget'!H280</f>
        <v>0</v>
      </c>
      <c r="H412" s="909">
        <f>'FICHE 5-Budget'!I280</f>
        <v>0</v>
      </c>
      <c r="I412" s="909">
        <f>'FICHE 5-Budget'!J280</f>
        <v>0</v>
      </c>
      <c r="J412" s="1151">
        <f>'FICHE 5-Budget'!K280</f>
        <v>0</v>
      </c>
      <c r="K412" s="1366">
        <f t="shared" si="6"/>
        <v>0</v>
      </c>
      <c r="L412" s="689"/>
      <c r="M412" s="1169"/>
    </row>
    <row r="413" spans="1:13" s="429" customFormat="1" ht="15.6" outlineLevel="1" x14ac:dyDescent="0.3">
      <c r="A413" s="710" t="str">
        <f>'FICHE 5-Budget'!B281</f>
        <v>Gameplay Animator</v>
      </c>
      <c r="B413" s="418">
        <f>'FICHE 5-Budget'!C281</f>
        <v>0</v>
      </c>
      <c r="C413" s="418">
        <f>'FICHE 5-Budget'!D281</f>
        <v>0</v>
      </c>
      <c r="D413" s="909">
        <f>'FICHE 5-Budget'!E281</f>
        <v>0</v>
      </c>
      <c r="E413" s="418">
        <f>'FICHE 5-Budget'!F281</f>
        <v>0</v>
      </c>
      <c r="F413" s="418">
        <f>'FICHE 5-Budget'!G281</f>
        <v>0</v>
      </c>
      <c r="G413" s="909">
        <f>'FICHE 5-Budget'!H281</f>
        <v>0</v>
      </c>
      <c r="H413" s="909">
        <f>'FICHE 5-Budget'!I281</f>
        <v>0</v>
      </c>
      <c r="I413" s="909">
        <f>'FICHE 5-Budget'!J281</f>
        <v>0</v>
      </c>
      <c r="J413" s="1151">
        <f>'FICHE 5-Budget'!K281</f>
        <v>0</v>
      </c>
      <c r="K413" s="1366">
        <f t="shared" si="6"/>
        <v>0</v>
      </c>
      <c r="L413" s="689"/>
      <c r="M413" s="1169"/>
    </row>
    <row r="414" spans="1:13" s="429" customFormat="1" ht="15.6" outlineLevel="1" x14ac:dyDescent="0.3">
      <c r="A414" s="710">
        <f>'FICHE 5-Budget'!B282</f>
        <v>0</v>
      </c>
      <c r="B414" s="418">
        <f>'FICHE 5-Budget'!C282</f>
        <v>0</v>
      </c>
      <c r="C414" s="418">
        <f>'FICHE 5-Budget'!D282</f>
        <v>0</v>
      </c>
      <c r="D414" s="909">
        <f>'FICHE 5-Budget'!E282</f>
        <v>0</v>
      </c>
      <c r="E414" s="418">
        <f>'FICHE 5-Budget'!F282</f>
        <v>0</v>
      </c>
      <c r="F414" s="418">
        <f>'FICHE 5-Budget'!G282</f>
        <v>0</v>
      </c>
      <c r="G414" s="909">
        <f>'FICHE 5-Budget'!H282</f>
        <v>0</v>
      </c>
      <c r="H414" s="909">
        <f>'FICHE 5-Budget'!I282</f>
        <v>0</v>
      </c>
      <c r="I414" s="909">
        <f>'FICHE 5-Budget'!J282</f>
        <v>0</v>
      </c>
      <c r="J414" s="1151">
        <f>'FICHE 5-Budget'!K282</f>
        <v>0</v>
      </c>
      <c r="K414" s="1366">
        <f t="shared" si="6"/>
        <v>0</v>
      </c>
      <c r="L414" s="689"/>
      <c r="M414" s="1169"/>
    </row>
    <row r="415" spans="1:13" s="429" customFormat="1" ht="15.6" outlineLevel="1" x14ac:dyDescent="0.3">
      <c r="A415" s="710" t="str">
        <f>'FICHE 5-Budget'!B283</f>
        <v>Cutscene supervisor</v>
      </c>
      <c r="B415" s="418">
        <f>'FICHE 5-Budget'!C283</f>
        <v>0</v>
      </c>
      <c r="C415" s="418">
        <f>'FICHE 5-Budget'!D283</f>
        <v>0</v>
      </c>
      <c r="D415" s="909">
        <f>'FICHE 5-Budget'!E283</f>
        <v>0</v>
      </c>
      <c r="E415" s="418">
        <f>'FICHE 5-Budget'!F283</f>
        <v>0</v>
      </c>
      <c r="F415" s="418">
        <f>'FICHE 5-Budget'!G283</f>
        <v>0</v>
      </c>
      <c r="G415" s="909">
        <f>'FICHE 5-Budget'!H283</f>
        <v>0</v>
      </c>
      <c r="H415" s="909">
        <f>'FICHE 5-Budget'!I283</f>
        <v>0</v>
      </c>
      <c r="I415" s="909">
        <f>'FICHE 5-Budget'!J283</f>
        <v>0</v>
      </c>
      <c r="J415" s="1151">
        <f>'FICHE 5-Budget'!K283</f>
        <v>0</v>
      </c>
      <c r="K415" s="1366">
        <f t="shared" si="6"/>
        <v>0</v>
      </c>
      <c r="L415" s="689"/>
      <c r="M415" s="1169"/>
    </row>
    <row r="416" spans="1:13" s="429" customFormat="1" ht="15.6" outlineLevel="1" x14ac:dyDescent="0.3">
      <c r="A416" s="710">
        <f>'FICHE 5-Budget'!B284</f>
        <v>0</v>
      </c>
      <c r="B416" s="418">
        <f>'FICHE 5-Budget'!C284</f>
        <v>0</v>
      </c>
      <c r="C416" s="418">
        <f>'FICHE 5-Budget'!D284</f>
        <v>0</v>
      </c>
      <c r="D416" s="909">
        <f>'FICHE 5-Budget'!E284</f>
        <v>0</v>
      </c>
      <c r="E416" s="418">
        <f>'FICHE 5-Budget'!F284</f>
        <v>0</v>
      </c>
      <c r="F416" s="418">
        <f>'FICHE 5-Budget'!G284</f>
        <v>0</v>
      </c>
      <c r="G416" s="909">
        <f>'FICHE 5-Budget'!H284</f>
        <v>0</v>
      </c>
      <c r="H416" s="909">
        <f>'FICHE 5-Budget'!I284</f>
        <v>0</v>
      </c>
      <c r="I416" s="909">
        <f>'FICHE 5-Budget'!J284</f>
        <v>0</v>
      </c>
      <c r="J416" s="1151">
        <f>'FICHE 5-Budget'!K284</f>
        <v>0</v>
      </c>
      <c r="K416" s="1366">
        <f t="shared" si="6"/>
        <v>0</v>
      </c>
      <c r="L416" s="689"/>
      <c r="M416" s="1169"/>
    </row>
    <row r="417" spans="1:13" s="429" customFormat="1" ht="15.6" outlineLevel="1" x14ac:dyDescent="0.3">
      <c r="A417" s="710" t="str">
        <f>'FICHE 5-Budget'!B285</f>
        <v>Rigger</v>
      </c>
      <c r="B417" s="418">
        <f>'FICHE 5-Budget'!C285</f>
        <v>0</v>
      </c>
      <c r="C417" s="418">
        <f>'FICHE 5-Budget'!D285</f>
        <v>0</v>
      </c>
      <c r="D417" s="909">
        <f>'FICHE 5-Budget'!E285</f>
        <v>0</v>
      </c>
      <c r="E417" s="418">
        <f>'FICHE 5-Budget'!F285</f>
        <v>0</v>
      </c>
      <c r="F417" s="418">
        <f>'FICHE 5-Budget'!G285</f>
        <v>0</v>
      </c>
      <c r="G417" s="909">
        <f>'FICHE 5-Budget'!H285</f>
        <v>0</v>
      </c>
      <c r="H417" s="909">
        <f>'FICHE 5-Budget'!I285</f>
        <v>0</v>
      </c>
      <c r="I417" s="909">
        <f>'FICHE 5-Budget'!J285</f>
        <v>0</v>
      </c>
      <c r="J417" s="1151">
        <f>'FICHE 5-Budget'!K285</f>
        <v>0</v>
      </c>
      <c r="K417" s="1366">
        <f t="shared" si="6"/>
        <v>0</v>
      </c>
      <c r="L417" s="689"/>
      <c r="M417" s="1169"/>
    </row>
    <row r="418" spans="1:13" s="429" customFormat="1" ht="15.6" outlineLevel="1" x14ac:dyDescent="0.3">
      <c r="A418" s="710">
        <f>'FICHE 5-Budget'!B286</f>
        <v>0</v>
      </c>
      <c r="B418" s="418">
        <f>'FICHE 5-Budget'!C286</f>
        <v>0</v>
      </c>
      <c r="C418" s="418">
        <f>'FICHE 5-Budget'!D286</f>
        <v>0</v>
      </c>
      <c r="D418" s="909">
        <f>'FICHE 5-Budget'!E286</f>
        <v>0</v>
      </c>
      <c r="E418" s="418">
        <f>'FICHE 5-Budget'!F286</f>
        <v>0</v>
      </c>
      <c r="F418" s="418">
        <f>'FICHE 5-Budget'!G286</f>
        <v>0</v>
      </c>
      <c r="G418" s="909">
        <f>'FICHE 5-Budget'!H286</f>
        <v>0</v>
      </c>
      <c r="H418" s="909">
        <f>'FICHE 5-Budget'!I286</f>
        <v>0</v>
      </c>
      <c r="I418" s="909">
        <f>'FICHE 5-Budget'!J286</f>
        <v>0</v>
      </c>
      <c r="J418" s="1151">
        <f>'FICHE 5-Budget'!K286</f>
        <v>0</v>
      </c>
      <c r="K418" s="1366">
        <f t="shared" si="6"/>
        <v>0</v>
      </c>
      <c r="L418" s="689"/>
      <c r="M418" s="1169"/>
    </row>
    <row r="419" spans="1:13" s="429" customFormat="1" ht="15.6" outlineLevel="1" x14ac:dyDescent="0.3">
      <c r="A419" s="710" t="str">
        <f>'FICHE 5-Budget'!B287</f>
        <v>Autre(s), non repris ci-avant : à préciser</v>
      </c>
      <c r="B419" s="418">
        <f>'FICHE 5-Budget'!C287</f>
        <v>0</v>
      </c>
      <c r="C419" s="418">
        <f>'FICHE 5-Budget'!D287</f>
        <v>0</v>
      </c>
      <c r="D419" s="909">
        <f>'FICHE 5-Budget'!E287</f>
        <v>0</v>
      </c>
      <c r="E419" s="418">
        <f>'FICHE 5-Budget'!F287</f>
        <v>0</v>
      </c>
      <c r="F419" s="418">
        <f>'FICHE 5-Budget'!G287</f>
        <v>0</v>
      </c>
      <c r="G419" s="909">
        <f>'FICHE 5-Budget'!H287</f>
        <v>0</v>
      </c>
      <c r="H419" s="909">
        <f>'FICHE 5-Budget'!I287</f>
        <v>0</v>
      </c>
      <c r="I419" s="909">
        <f>'FICHE 5-Budget'!J287</f>
        <v>0</v>
      </c>
      <c r="J419" s="1151">
        <f>'FICHE 5-Budget'!K287</f>
        <v>0</v>
      </c>
      <c r="K419" s="1366">
        <f t="shared" si="6"/>
        <v>0</v>
      </c>
      <c r="L419" s="689"/>
      <c r="M419" s="1169"/>
    </row>
    <row r="420" spans="1:13" s="429" customFormat="1" ht="15.6" outlineLevel="1" x14ac:dyDescent="0.3">
      <c r="A420" s="710">
        <f>'FICHE 5-Budget'!B288</f>
        <v>0</v>
      </c>
      <c r="B420" s="418">
        <f>'FICHE 5-Budget'!C288</f>
        <v>0</v>
      </c>
      <c r="C420" s="418">
        <f>'FICHE 5-Budget'!D288</f>
        <v>0</v>
      </c>
      <c r="D420" s="909">
        <f>'FICHE 5-Budget'!E288</f>
        <v>0</v>
      </c>
      <c r="E420" s="418">
        <f>'FICHE 5-Budget'!F288</f>
        <v>0</v>
      </c>
      <c r="F420" s="418">
        <f>'FICHE 5-Budget'!G288</f>
        <v>0</v>
      </c>
      <c r="G420" s="909">
        <f>'FICHE 5-Budget'!H288</f>
        <v>0</v>
      </c>
      <c r="H420" s="909">
        <f>'FICHE 5-Budget'!I288</f>
        <v>0</v>
      </c>
      <c r="I420" s="909">
        <f>'FICHE 5-Budget'!J288</f>
        <v>0</v>
      </c>
      <c r="J420" s="1151">
        <f>'FICHE 5-Budget'!K288</f>
        <v>0</v>
      </c>
      <c r="K420" s="1366">
        <f t="shared" si="6"/>
        <v>0</v>
      </c>
      <c r="L420" s="689"/>
      <c r="M420" s="1169"/>
    </row>
    <row r="421" spans="1:13" s="429" customFormat="1" ht="15.6" outlineLevel="1" x14ac:dyDescent="0.3">
      <c r="A421" s="710">
        <f>'FICHE 5-Budget'!B289</f>
        <v>0</v>
      </c>
      <c r="B421" s="418">
        <f>'FICHE 5-Budget'!C289</f>
        <v>0</v>
      </c>
      <c r="C421" s="418">
        <f>'FICHE 5-Budget'!D289</f>
        <v>0</v>
      </c>
      <c r="D421" s="909">
        <f>'FICHE 5-Budget'!E289</f>
        <v>0</v>
      </c>
      <c r="E421" s="418">
        <f>'FICHE 5-Budget'!F289</f>
        <v>0</v>
      </c>
      <c r="F421" s="418">
        <f>'FICHE 5-Budget'!G289</f>
        <v>0</v>
      </c>
      <c r="G421" s="909">
        <f>'FICHE 5-Budget'!H289</f>
        <v>0</v>
      </c>
      <c r="H421" s="909">
        <f>'FICHE 5-Budget'!I289</f>
        <v>0</v>
      </c>
      <c r="I421" s="909">
        <f>'FICHE 5-Budget'!J289</f>
        <v>0</v>
      </c>
      <c r="J421" s="1151">
        <f>'FICHE 5-Budget'!K289</f>
        <v>0</v>
      </c>
      <c r="K421" s="1366">
        <f t="shared" si="6"/>
        <v>0</v>
      </c>
      <c r="L421" s="689"/>
      <c r="M421" s="1169"/>
    </row>
    <row r="422" spans="1:13" s="429" customFormat="1" ht="15.6" outlineLevel="1" x14ac:dyDescent="0.3">
      <c r="A422" s="710">
        <f>'FICHE 5-Budget'!B290</f>
        <v>0</v>
      </c>
      <c r="B422" s="418">
        <f>'FICHE 5-Budget'!C290</f>
        <v>0</v>
      </c>
      <c r="C422" s="418">
        <f>'FICHE 5-Budget'!D290</f>
        <v>0</v>
      </c>
      <c r="D422" s="909">
        <f>'FICHE 5-Budget'!E290</f>
        <v>0</v>
      </c>
      <c r="E422" s="418">
        <f>'FICHE 5-Budget'!F290</f>
        <v>0</v>
      </c>
      <c r="F422" s="418">
        <f>'FICHE 5-Budget'!G290</f>
        <v>0</v>
      </c>
      <c r="G422" s="909">
        <f>'FICHE 5-Budget'!H290</f>
        <v>0</v>
      </c>
      <c r="H422" s="909">
        <f>'FICHE 5-Budget'!I290</f>
        <v>0</v>
      </c>
      <c r="I422" s="909">
        <f>'FICHE 5-Budget'!J290</f>
        <v>0</v>
      </c>
      <c r="J422" s="1151">
        <f>'FICHE 5-Budget'!K290</f>
        <v>0</v>
      </c>
      <c r="K422" s="1366">
        <f t="shared" si="6"/>
        <v>0</v>
      </c>
      <c r="L422" s="689"/>
      <c r="M422" s="1169"/>
    </row>
    <row r="423" spans="1:13" s="429" customFormat="1" ht="13.35" customHeight="1" x14ac:dyDescent="0.3">
      <c r="A423" s="711" t="s">
        <v>71</v>
      </c>
      <c r="B423" s="1152"/>
      <c r="C423" s="1152"/>
      <c r="D423" s="911"/>
      <c r="E423" s="1152"/>
      <c r="F423" s="1152"/>
      <c r="G423" s="911">
        <f>SUM(G424:G437)</f>
        <v>0</v>
      </c>
      <c r="H423" s="911">
        <f t="shared" ref="H423:I423" si="8">SUM(H424:H437)</f>
        <v>0</v>
      </c>
      <c r="I423" s="911">
        <f t="shared" si="8"/>
        <v>0</v>
      </c>
      <c r="J423" s="1154"/>
      <c r="K423" s="1367">
        <f>SUM(K424:K437)</f>
        <v>0</v>
      </c>
      <c r="L423" s="689"/>
      <c r="M423" s="1168"/>
    </row>
    <row r="424" spans="1:13" s="429" customFormat="1" ht="15.6" outlineLevel="1" x14ac:dyDescent="0.3">
      <c r="A424" s="349" t="str">
        <f>'FICHE 5-Budget'!B292</f>
        <v>Sound Designer</v>
      </c>
      <c r="B424" s="1335">
        <f>'FICHE 5-Budget'!C292</f>
        <v>0</v>
      </c>
      <c r="C424" s="1335">
        <f>'FICHE 5-Budget'!D292</f>
        <v>0</v>
      </c>
      <c r="D424" s="1336">
        <f>'FICHE 5-Budget'!E292</f>
        <v>0</v>
      </c>
      <c r="E424" s="1335">
        <f>'FICHE 5-Budget'!F292</f>
        <v>0</v>
      </c>
      <c r="F424" s="1335">
        <f>'FICHE 5-Budget'!G292</f>
        <v>0</v>
      </c>
      <c r="G424" s="1336">
        <f>'FICHE 5-Budget'!H292</f>
        <v>0</v>
      </c>
      <c r="H424" s="1336">
        <f>'FICHE 5-Budget'!I292</f>
        <v>0</v>
      </c>
      <c r="I424" s="1336">
        <f>'FICHE 5-Budget'!J292</f>
        <v>0</v>
      </c>
      <c r="J424" s="1363">
        <f>'FICHE 5-Budget'!K292</f>
        <v>0</v>
      </c>
      <c r="K424" s="1366">
        <f t="shared" si="6"/>
        <v>0</v>
      </c>
      <c r="L424" s="689"/>
      <c r="M424" s="1169"/>
    </row>
    <row r="425" spans="1:13" s="429" customFormat="1" ht="15.6" outlineLevel="1" x14ac:dyDescent="0.3">
      <c r="A425" s="349">
        <f>'FICHE 5-Budget'!B293</f>
        <v>0</v>
      </c>
      <c r="B425" s="1335">
        <f>'FICHE 5-Budget'!C293</f>
        <v>0</v>
      </c>
      <c r="C425" s="1335">
        <f>'FICHE 5-Budget'!D293</f>
        <v>0</v>
      </c>
      <c r="D425" s="1336">
        <f>'FICHE 5-Budget'!E293</f>
        <v>0</v>
      </c>
      <c r="E425" s="1335">
        <f>'FICHE 5-Budget'!F293</f>
        <v>0</v>
      </c>
      <c r="F425" s="1335">
        <f>'FICHE 5-Budget'!G293</f>
        <v>0</v>
      </c>
      <c r="G425" s="1336">
        <f>'FICHE 5-Budget'!H293</f>
        <v>0</v>
      </c>
      <c r="H425" s="1336">
        <f>'FICHE 5-Budget'!I293</f>
        <v>0</v>
      </c>
      <c r="I425" s="1336">
        <f>'FICHE 5-Budget'!J293</f>
        <v>0</v>
      </c>
      <c r="J425" s="1363">
        <f>'FICHE 5-Budget'!K293</f>
        <v>0</v>
      </c>
      <c r="K425" s="1366">
        <f t="shared" si="6"/>
        <v>0</v>
      </c>
      <c r="L425" s="689"/>
      <c r="M425" s="1169"/>
    </row>
    <row r="426" spans="1:13" s="429" customFormat="1" ht="15.6" outlineLevel="1" x14ac:dyDescent="0.3">
      <c r="A426" s="349" t="str">
        <f>'FICHE 5-Budget'!B294</f>
        <v xml:space="preserve">Production Assets sonores VSD </v>
      </c>
      <c r="B426" s="1335">
        <f>'FICHE 5-Budget'!C294</f>
        <v>0</v>
      </c>
      <c r="C426" s="1335">
        <f>'FICHE 5-Budget'!D294</f>
        <v>0</v>
      </c>
      <c r="D426" s="1336">
        <f>'FICHE 5-Budget'!E294</f>
        <v>0</v>
      </c>
      <c r="E426" s="1335">
        <f>'FICHE 5-Budget'!F294</f>
        <v>0</v>
      </c>
      <c r="F426" s="1335">
        <f>'FICHE 5-Budget'!G294</f>
        <v>0</v>
      </c>
      <c r="G426" s="1336">
        <f>'FICHE 5-Budget'!H294</f>
        <v>0</v>
      </c>
      <c r="H426" s="1336">
        <f>'FICHE 5-Budget'!I294</f>
        <v>0</v>
      </c>
      <c r="I426" s="1336">
        <f>'FICHE 5-Budget'!J294</f>
        <v>0</v>
      </c>
      <c r="J426" s="1363">
        <f>'FICHE 5-Budget'!K294</f>
        <v>0</v>
      </c>
      <c r="K426" s="1366">
        <f t="shared" si="6"/>
        <v>0</v>
      </c>
      <c r="L426" s="689"/>
      <c r="M426" s="1169"/>
    </row>
    <row r="427" spans="1:13" s="429" customFormat="1" ht="15.6" outlineLevel="1" x14ac:dyDescent="0.3">
      <c r="A427" s="349">
        <f>'FICHE 5-Budget'!B295</f>
        <v>0</v>
      </c>
      <c r="B427" s="1335">
        <f>'FICHE 5-Budget'!C295</f>
        <v>0</v>
      </c>
      <c r="C427" s="1335">
        <f>'FICHE 5-Budget'!D295</f>
        <v>0</v>
      </c>
      <c r="D427" s="1336">
        <f>'FICHE 5-Budget'!E295</f>
        <v>0</v>
      </c>
      <c r="E427" s="1335">
        <f>'FICHE 5-Budget'!F295</f>
        <v>0</v>
      </c>
      <c r="F427" s="1335">
        <f>'FICHE 5-Budget'!G295</f>
        <v>0</v>
      </c>
      <c r="G427" s="1336">
        <f>'FICHE 5-Budget'!H295</f>
        <v>0</v>
      </c>
      <c r="H427" s="1336">
        <f>'FICHE 5-Budget'!I295</f>
        <v>0</v>
      </c>
      <c r="I427" s="1336">
        <f>'FICHE 5-Budget'!J295</f>
        <v>0</v>
      </c>
      <c r="J427" s="1363">
        <f>'FICHE 5-Budget'!K295</f>
        <v>0</v>
      </c>
      <c r="K427" s="1366">
        <f t="shared" si="6"/>
        <v>0</v>
      </c>
      <c r="L427" s="689"/>
      <c r="M427" s="1169"/>
    </row>
    <row r="428" spans="1:13" s="429" customFormat="1" ht="15.6" outlineLevel="1" x14ac:dyDescent="0.3">
      <c r="A428" s="349" t="str">
        <f>'FICHE 5-Budget'!B296</f>
        <v>Music composer</v>
      </c>
      <c r="B428" s="1335">
        <f>'FICHE 5-Budget'!C296</f>
        <v>0</v>
      </c>
      <c r="C428" s="1335">
        <f>'FICHE 5-Budget'!D296</f>
        <v>0</v>
      </c>
      <c r="D428" s="1336">
        <f>'FICHE 5-Budget'!E296</f>
        <v>0</v>
      </c>
      <c r="E428" s="1335">
        <f>'FICHE 5-Budget'!F296</f>
        <v>0</v>
      </c>
      <c r="F428" s="1335">
        <f>'FICHE 5-Budget'!G296</f>
        <v>0</v>
      </c>
      <c r="G428" s="1336">
        <f>'FICHE 5-Budget'!H296</f>
        <v>0</v>
      </c>
      <c r="H428" s="1336">
        <f>'FICHE 5-Budget'!I296</f>
        <v>0</v>
      </c>
      <c r="I428" s="1336">
        <f>'FICHE 5-Budget'!J296</f>
        <v>0</v>
      </c>
      <c r="J428" s="1363">
        <f>'FICHE 5-Budget'!K296</f>
        <v>0</v>
      </c>
      <c r="K428" s="1366">
        <f t="shared" si="6"/>
        <v>0</v>
      </c>
      <c r="L428" s="689"/>
      <c r="M428" s="1169"/>
    </row>
    <row r="429" spans="1:13" s="429" customFormat="1" ht="15.6" outlineLevel="1" x14ac:dyDescent="0.3">
      <c r="A429" s="349">
        <f>'FICHE 5-Budget'!B297</f>
        <v>0</v>
      </c>
      <c r="B429" s="1335">
        <f>'FICHE 5-Budget'!C297</f>
        <v>0</v>
      </c>
      <c r="C429" s="1335">
        <f>'FICHE 5-Budget'!D297</f>
        <v>0</v>
      </c>
      <c r="D429" s="1336">
        <f>'FICHE 5-Budget'!E297</f>
        <v>0</v>
      </c>
      <c r="E429" s="1335">
        <f>'FICHE 5-Budget'!F297</f>
        <v>0</v>
      </c>
      <c r="F429" s="1335">
        <f>'FICHE 5-Budget'!G297</f>
        <v>0</v>
      </c>
      <c r="G429" s="1336">
        <f>'FICHE 5-Budget'!H297</f>
        <v>0</v>
      </c>
      <c r="H429" s="1336">
        <f>'FICHE 5-Budget'!I297</f>
        <v>0</v>
      </c>
      <c r="I429" s="1336">
        <f>'FICHE 5-Budget'!J297</f>
        <v>0</v>
      </c>
      <c r="J429" s="1363">
        <f>'FICHE 5-Budget'!K297</f>
        <v>0</v>
      </c>
      <c r="K429" s="1366">
        <f t="shared" si="6"/>
        <v>0</v>
      </c>
      <c r="L429" s="689"/>
      <c r="M429" s="1169"/>
    </row>
    <row r="430" spans="1:13" s="429" customFormat="1" ht="15.6" outlineLevel="1" x14ac:dyDescent="0.3">
      <c r="A430" s="349" t="str">
        <f>'FICHE 5-Budget'!B298</f>
        <v>Voice overs</v>
      </c>
      <c r="B430" s="1335">
        <f>'FICHE 5-Budget'!C298</f>
        <v>0</v>
      </c>
      <c r="C430" s="1335">
        <f>'FICHE 5-Budget'!D298</f>
        <v>0</v>
      </c>
      <c r="D430" s="1336">
        <f>'FICHE 5-Budget'!E298</f>
        <v>0</v>
      </c>
      <c r="E430" s="1335">
        <f>'FICHE 5-Budget'!F298</f>
        <v>0</v>
      </c>
      <c r="F430" s="1335">
        <f>'FICHE 5-Budget'!G298</f>
        <v>0</v>
      </c>
      <c r="G430" s="1336">
        <f>'FICHE 5-Budget'!H298</f>
        <v>0</v>
      </c>
      <c r="H430" s="1336">
        <f>'FICHE 5-Budget'!I298</f>
        <v>0</v>
      </c>
      <c r="I430" s="1336">
        <f>'FICHE 5-Budget'!J298</f>
        <v>0</v>
      </c>
      <c r="J430" s="1363">
        <f>'FICHE 5-Budget'!K298</f>
        <v>0</v>
      </c>
      <c r="K430" s="1366">
        <f t="shared" si="6"/>
        <v>0</v>
      </c>
      <c r="L430" s="689"/>
      <c r="M430" s="1169"/>
    </row>
    <row r="431" spans="1:13" s="429" customFormat="1" ht="15.6" outlineLevel="1" x14ac:dyDescent="0.3">
      <c r="A431" s="349">
        <f>'FICHE 5-Budget'!B299</f>
        <v>0</v>
      </c>
      <c r="B431" s="1335">
        <f>'FICHE 5-Budget'!C299</f>
        <v>0</v>
      </c>
      <c r="C431" s="1335">
        <f>'FICHE 5-Budget'!D299</f>
        <v>0</v>
      </c>
      <c r="D431" s="1336">
        <f>'FICHE 5-Budget'!E299</f>
        <v>0</v>
      </c>
      <c r="E431" s="1335">
        <f>'FICHE 5-Budget'!F299</f>
        <v>0</v>
      </c>
      <c r="F431" s="1335">
        <f>'FICHE 5-Budget'!G299</f>
        <v>0</v>
      </c>
      <c r="G431" s="1336">
        <f>'FICHE 5-Budget'!H299</f>
        <v>0</v>
      </c>
      <c r="H431" s="1336">
        <f>'FICHE 5-Budget'!I299</f>
        <v>0</v>
      </c>
      <c r="I431" s="1336">
        <f>'FICHE 5-Budget'!J299</f>
        <v>0</v>
      </c>
      <c r="J431" s="1363">
        <f>'FICHE 5-Budget'!K299</f>
        <v>0</v>
      </c>
      <c r="K431" s="1366">
        <f t="shared" si="6"/>
        <v>0</v>
      </c>
      <c r="L431" s="689"/>
      <c r="M431" s="1169"/>
    </row>
    <row r="432" spans="1:13" s="429" customFormat="1" ht="15.6" outlineLevel="1" x14ac:dyDescent="0.3">
      <c r="A432" s="349" t="str">
        <f>'FICHE 5-Budget'!B300</f>
        <v>SFX</v>
      </c>
      <c r="B432" s="1335">
        <f>'FICHE 5-Budget'!C300</f>
        <v>0</v>
      </c>
      <c r="C432" s="1335">
        <f>'FICHE 5-Budget'!D300</f>
        <v>0</v>
      </c>
      <c r="D432" s="1336">
        <f>'FICHE 5-Budget'!E300</f>
        <v>0</v>
      </c>
      <c r="E432" s="1335">
        <f>'FICHE 5-Budget'!F300</f>
        <v>0</v>
      </c>
      <c r="F432" s="1335">
        <f>'FICHE 5-Budget'!G300</f>
        <v>0</v>
      </c>
      <c r="G432" s="1336">
        <f>'FICHE 5-Budget'!H300</f>
        <v>0</v>
      </c>
      <c r="H432" s="1336">
        <f>'FICHE 5-Budget'!I300</f>
        <v>0</v>
      </c>
      <c r="I432" s="1336">
        <f>'FICHE 5-Budget'!J300</f>
        <v>0</v>
      </c>
      <c r="J432" s="1363">
        <f>'FICHE 5-Budget'!K300</f>
        <v>0</v>
      </c>
      <c r="K432" s="1366">
        <f t="shared" si="6"/>
        <v>0</v>
      </c>
      <c r="L432" s="689"/>
      <c r="M432" s="1169"/>
    </row>
    <row r="433" spans="1:13" s="429" customFormat="1" ht="15.6" outlineLevel="1" x14ac:dyDescent="0.3">
      <c r="A433" s="349">
        <f>'FICHE 5-Budget'!B301</f>
        <v>0</v>
      </c>
      <c r="B433" s="1335">
        <f>'FICHE 5-Budget'!C301</f>
        <v>0</v>
      </c>
      <c r="C433" s="1335">
        <f>'FICHE 5-Budget'!D301</f>
        <v>0</v>
      </c>
      <c r="D433" s="1336">
        <f>'FICHE 5-Budget'!E301</f>
        <v>0</v>
      </c>
      <c r="E433" s="1335">
        <f>'FICHE 5-Budget'!F301</f>
        <v>0</v>
      </c>
      <c r="F433" s="1335">
        <f>'FICHE 5-Budget'!G301</f>
        <v>0</v>
      </c>
      <c r="G433" s="1336">
        <f>'FICHE 5-Budget'!H301</f>
        <v>0</v>
      </c>
      <c r="H433" s="1336">
        <f>'FICHE 5-Budget'!I301</f>
        <v>0</v>
      </c>
      <c r="I433" s="1336">
        <f>'FICHE 5-Budget'!J301</f>
        <v>0</v>
      </c>
      <c r="J433" s="1363">
        <f>'FICHE 5-Budget'!K301</f>
        <v>0</v>
      </c>
      <c r="K433" s="1366">
        <f t="shared" si="6"/>
        <v>0</v>
      </c>
      <c r="L433" s="689"/>
      <c r="M433" s="1169"/>
    </row>
    <row r="434" spans="1:13" s="429" customFormat="1" ht="15.6" outlineLevel="1" x14ac:dyDescent="0.3">
      <c r="A434" s="349" t="str">
        <f>'FICHE 5-Budget'!B302</f>
        <v>Autre(s), non repris ci-avant : à préciser</v>
      </c>
      <c r="B434" s="1335">
        <f>'FICHE 5-Budget'!C302</f>
        <v>0</v>
      </c>
      <c r="C434" s="1335">
        <f>'FICHE 5-Budget'!D302</f>
        <v>0</v>
      </c>
      <c r="D434" s="1336">
        <f>'FICHE 5-Budget'!E302</f>
        <v>0</v>
      </c>
      <c r="E434" s="1335">
        <f>'FICHE 5-Budget'!F302</f>
        <v>0</v>
      </c>
      <c r="F434" s="1335">
        <f>'FICHE 5-Budget'!G302</f>
        <v>0</v>
      </c>
      <c r="G434" s="1336">
        <f>'FICHE 5-Budget'!H302</f>
        <v>0</v>
      </c>
      <c r="H434" s="1336">
        <f>'FICHE 5-Budget'!I302</f>
        <v>0</v>
      </c>
      <c r="I434" s="1336">
        <f>'FICHE 5-Budget'!J302</f>
        <v>0</v>
      </c>
      <c r="J434" s="1363">
        <f>'FICHE 5-Budget'!K302</f>
        <v>0</v>
      </c>
      <c r="K434" s="1366">
        <f t="shared" si="6"/>
        <v>0</v>
      </c>
      <c r="L434" s="689"/>
      <c r="M434" s="1169"/>
    </row>
    <row r="435" spans="1:13" s="429" customFormat="1" ht="15.6" outlineLevel="1" x14ac:dyDescent="0.3">
      <c r="A435" s="349">
        <f>'FICHE 5-Budget'!B303</f>
        <v>0</v>
      </c>
      <c r="B435" s="1335">
        <f>'FICHE 5-Budget'!C303</f>
        <v>0</v>
      </c>
      <c r="C435" s="1335">
        <f>'FICHE 5-Budget'!D303</f>
        <v>0</v>
      </c>
      <c r="D435" s="1336">
        <f>'FICHE 5-Budget'!E303</f>
        <v>0</v>
      </c>
      <c r="E435" s="1335">
        <f>'FICHE 5-Budget'!F303</f>
        <v>0</v>
      </c>
      <c r="F435" s="1335">
        <f>'FICHE 5-Budget'!G303</f>
        <v>0</v>
      </c>
      <c r="G435" s="1336">
        <f>'FICHE 5-Budget'!H303</f>
        <v>0</v>
      </c>
      <c r="H435" s="1336">
        <f>'FICHE 5-Budget'!I303</f>
        <v>0</v>
      </c>
      <c r="I435" s="1336">
        <f>'FICHE 5-Budget'!J303</f>
        <v>0</v>
      </c>
      <c r="J435" s="1363">
        <f>'FICHE 5-Budget'!K303</f>
        <v>0</v>
      </c>
      <c r="K435" s="1366">
        <f t="shared" si="6"/>
        <v>0</v>
      </c>
      <c r="L435" s="689"/>
      <c r="M435" s="1169"/>
    </row>
    <row r="436" spans="1:13" s="429" customFormat="1" ht="15.6" outlineLevel="1" x14ac:dyDescent="0.3">
      <c r="A436" s="349">
        <f>'FICHE 5-Budget'!B304</f>
        <v>0</v>
      </c>
      <c r="B436" s="1335">
        <f>'FICHE 5-Budget'!C304</f>
        <v>0</v>
      </c>
      <c r="C436" s="1335">
        <f>'FICHE 5-Budget'!D304</f>
        <v>0</v>
      </c>
      <c r="D436" s="1336">
        <f>'FICHE 5-Budget'!E304</f>
        <v>0</v>
      </c>
      <c r="E436" s="1335">
        <f>'FICHE 5-Budget'!F304</f>
        <v>0</v>
      </c>
      <c r="F436" s="1335">
        <f>'FICHE 5-Budget'!G304</f>
        <v>0</v>
      </c>
      <c r="G436" s="1336">
        <f>'FICHE 5-Budget'!H304</f>
        <v>0</v>
      </c>
      <c r="H436" s="1336">
        <f>'FICHE 5-Budget'!I304</f>
        <v>0</v>
      </c>
      <c r="I436" s="1336">
        <f>'FICHE 5-Budget'!J304</f>
        <v>0</v>
      </c>
      <c r="J436" s="1363">
        <f>'FICHE 5-Budget'!K304</f>
        <v>0</v>
      </c>
      <c r="K436" s="1366">
        <f t="shared" si="6"/>
        <v>0</v>
      </c>
      <c r="L436" s="689"/>
      <c r="M436" s="1169"/>
    </row>
    <row r="437" spans="1:13" s="429" customFormat="1" ht="15.6" outlineLevel="1" x14ac:dyDescent="0.3">
      <c r="A437" s="349">
        <f>'FICHE 5-Budget'!B305</f>
        <v>0</v>
      </c>
      <c r="B437" s="1335">
        <f>'FICHE 5-Budget'!C305</f>
        <v>0</v>
      </c>
      <c r="C437" s="1335">
        <f>'FICHE 5-Budget'!D305</f>
        <v>0</v>
      </c>
      <c r="D437" s="1336">
        <f>'FICHE 5-Budget'!E305</f>
        <v>0</v>
      </c>
      <c r="E437" s="1335">
        <f>'FICHE 5-Budget'!F305</f>
        <v>0</v>
      </c>
      <c r="F437" s="1335">
        <f>'FICHE 5-Budget'!G305</f>
        <v>0</v>
      </c>
      <c r="G437" s="1336">
        <f>'FICHE 5-Budget'!H305</f>
        <v>0</v>
      </c>
      <c r="H437" s="1336">
        <f>'FICHE 5-Budget'!I305</f>
        <v>0</v>
      </c>
      <c r="I437" s="1336">
        <f>'FICHE 5-Budget'!J305</f>
        <v>0</v>
      </c>
      <c r="J437" s="1363">
        <f>'FICHE 5-Budget'!K305</f>
        <v>0</v>
      </c>
      <c r="K437" s="1366">
        <f t="shared" si="6"/>
        <v>0</v>
      </c>
      <c r="L437" s="689"/>
      <c r="M437" s="1169"/>
    </row>
    <row r="438" spans="1:13" s="429" customFormat="1" ht="15.6" x14ac:dyDescent="0.3">
      <c r="A438" s="711" t="s">
        <v>72</v>
      </c>
      <c r="B438" s="1152"/>
      <c r="C438" s="1152"/>
      <c r="D438" s="911"/>
      <c r="E438" s="1152"/>
      <c r="F438" s="1152"/>
      <c r="G438" s="911">
        <f>SUM(G439:G444)</f>
        <v>0</v>
      </c>
      <c r="H438" s="911">
        <f>SUM(H439:H444)</f>
        <v>0</v>
      </c>
      <c r="I438" s="911">
        <f>SUM(I439:I444)</f>
        <v>0</v>
      </c>
      <c r="J438" s="1154"/>
      <c r="K438" s="1367">
        <f>SUM(K439:K444)</f>
        <v>0</v>
      </c>
      <c r="L438" s="690"/>
      <c r="M438" s="1168"/>
    </row>
    <row r="439" spans="1:13" s="429" customFormat="1" ht="15.6" outlineLevel="1" x14ac:dyDescent="0.3">
      <c r="A439" s="710" t="str">
        <f>'FICHE 5-Budget'!B307</f>
        <v>Focus group testing</v>
      </c>
      <c r="B439" s="418">
        <f>'FICHE 5-Budget'!C307</f>
        <v>0</v>
      </c>
      <c r="C439" s="418">
        <f>'FICHE 5-Budget'!D307</f>
        <v>0</v>
      </c>
      <c r="D439" s="909">
        <f>'FICHE 5-Budget'!E307</f>
        <v>0</v>
      </c>
      <c r="E439" s="418">
        <f>'FICHE 5-Budget'!F307</f>
        <v>0</v>
      </c>
      <c r="F439" s="418">
        <f>'FICHE 5-Budget'!G307</f>
        <v>0</v>
      </c>
      <c r="G439" s="909">
        <f>'FICHE 5-Budget'!H307</f>
        <v>0</v>
      </c>
      <c r="H439" s="909">
        <f>'FICHE 5-Budget'!I307</f>
        <v>0</v>
      </c>
      <c r="I439" s="909">
        <f>'FICHE 5-Budget'!J307</f>
        <v>0</v>
      </c>
      <c r="J439" s="1151">
        <f>'FICHE 5-Budget'!K307</f>
        <v>0</v>
      </c>
      <c r="K439" s="1366">
        <f t="shared" si="6"/>
        <v>0</v>
      </c>
      <c r="L439" s="1173"/>
      <c r="M439" s="1169"/>
    </row>
    <row r="440" spans="1:13" s="429" customFormat="1" ht="15.6" outlineLevel="1" x14ac:dyDescent="0.3">
      <c r="A440" s="710" t="str">
        <f>'FICHE 5-Budget'!B308</f>
        <v>In-house testing</v>
      </c>
      <c r="B440" s="418">
        <f>'FICHE 5-Budget'!C308</f>
        <v>0</v>
      </c>
      <c r="C440" s="418">
        <f>'FICHE 5-Budget'!D308</f>
        <v>0</v>
      </c>
      <c r="D440" s="909">
        <f>'FICHE 5-Budget'!E308</f>
        <v>0</v>
      </c>
      <c r="E440" s="418">
        <f>'FICHE 5-Budget'!F308</f>
        <v>0</v>
      </c>
      <c r="F440" s="418">
        <f>'FICHE 5-Budget'!G308</f>
        <v>0</v>
      </c>
      <c r="G440" s="909">
        <f>'FICHE 5-Budget'!H308</f>
        <v>0</v>
      </c>
      <c r="H440" s="909">
        <f>'FICHE 5-Budget'!I308</f>
        <v>0</v>
      </c>
      <c r="I440" s="909">
        <f>'FICHE 5-Budget'!J308</f>
        <v>0</v>
      </c>
      <c r="J440" s="1151">
        <f>'FICHE 5-Budget'!K308</f>
        <v>0</v>
      </c>
      <c r="K440" s="1366">
        <f t="shared" si="6"/>
        <v>0</v>
      </c>
      <c r="L440" s="690"/>
      <c r="M440" s="1166"/>
    </row>
    <row r="441" spans="1:13" s="429" customFormat="1" ht="15.6" outlineLevel="1" x14ac:dyDescent="0.3">
      <c r="A441" s="710" t="str">
        <f>'FICHE 5-Budget'!B309</f>
        <v>Externe testing</v>
      </c>
      <c r="B441" s="418">
        <f>'FICHE 5-Budget'!C309</f>
        <v>0</v>
      </c>
      <c r="C441" s="418">
        <f>'FICHE 5-Budget'!D309</f>
        <v>0</v>
      </c>
      <c r="D441" s="909">
        <f>'FICHE 5-Budget'!E309</f>
        <v>0</v>
      </c>
      <c r="E441" s="418">
        <f>'FICHE 5-Budget'!F309</f>
        <v>0</v>
      </c>
      <c r="F441" s="418">
        <f>'FICHE 5-Budget'!G309</f>
        <v>0</v>
      </c>
      <c r="G441" s="909">
        <f>'FICHE 5-Budget'!H309</f>
        <v>0</v>
      </c>
      <c r="H441" s="909">
        <f>'FICHE 5-Budget'!I309</f>
        <v>0</v>
      </c>
      <c r="I441" s="909">
        <f>'FICHE 5-Budget'!J309</f>
        <v>0</v>
      </c>
      <c r="J441" s="1151">
        <f>'FICHE 5-Budget'!K309</f>
        <v>0</v>
      </c>
      <c r="K441" s="1366">
        <f t="shared" si="6"/>
        <v>0</v>
      </c>
      <c r="L441" s="691"/>
      <c r="M441" s="1168"/>
    </row>
    <row r="442" spans="1:13" s="429" customFormat="1" ht="15" outlineLevel="1" x14ac:dyDescent="0.25">
      <c r="A442" s="710" t="str">
        <f>'FICHE 5-Budget'!B310</f>
        <v>Software QA (tests du software)</v>
      </c>
      <c r="B442" s="418">
        <f>'FICHE 5-Budget'!C310</f>
        <v>0</v>
      </c>
      <c r="C442" s="418">
        <f>'FICHE 5-Budget'!D310</f>
        <v>0</v>
      </c>
      <c r="D442" s="909">
        <f>'FICHE 5-Budget'!E310</f>
        <v>0</v>
      </c>
      <c r="E442" s="418">
        <f>'FICHE 5-Budget'!F310</f>
        <v>0</v>
      </c>
      <c r="F442" s="418">
        <f>'FICHE 5-Budget'!G310</f>
        <v>0</v>
      </c>
      <c r="G442" s="909">
        <f>'FICHE 5-Budget'!H310</f>
        <v>0</v>
      </c>
      <c r="H442" s="909">
        <f>'FICHE 5-Budget'!I310</f>
        <v>0</v>
      </c>
      <c r="I442" s="909">
        <f>'FICHE 5-Budget'!J310</f>
        <v>0</v>
      </c>
      <c r="J442" s="1151">
        <f>'FICHE 5-Budget'!K310</f>
        <v>0</v>
      </c>
      <c r="K442" s="1366">
        <f t="shared" ref="K442:K450" si="9">G442</f>
        <v>0</v>
      </c>
      <c r="L442" s="457"/>
      <c r="M442" s="1170"/>
    </row>
    <row r="443" spans="1:13" s="429" customFormat="1" ht="15" outlineLevel="1" x14ac:dyDescent="0.25">
      <c r="A443" s="710" t="str">
        <f>'FICHE 5-Budget'!B311</f>
        <v>Autre(s), non repris ci-avant : à préciser</v>
      </c>
      <c r="B443" s="418">
        <f>'FICHE 5-Budget'!C311</f>
        <v>0</v>
      </c>
      <c r="C443" s="418">
        <f>'FICHE 5-Budget'!D311</f>
        <v>0</v>
      </c>
      <c r="D443" s="909">
        <f>'FICHE 5-Budget'!E311</f>
        <v>0</v>
      </c>
      <c r="E443" s="418">
        <f>'FICHE 5-Budget'!F311</f>
        <v>0</v>
      </c>
      <c r="F443" s="418">
        <f>'FICHE 5-Budget'!G311</f>
        <v>0</v>
      </c>
      <c r="G443" s="909">
        <f>'FICHE 5-Budget'!H311</f>
        <v>0</v>
      </c>
      <c r="H443" s="909">
        <f>'FICHE 5-Budget'!I311</f>
        <v>0</v>
      </c>
      <c r="I443" s="909">
        <f>'FICHE 5-Budget'!J311</f>
        <v>0</v>
      </c>
      <c r="J443" s="1151">
        <f>'FICHE 5-Budget'!K311</f>
        <v>0</v>
      </c>
      <c r="K443" s="1366">
        <f t="shared" si="9"/>
        <v>0</v>
      </c>
      <c r="L443" s="457"/>
      <c r="M443" s="1170"/>
    </row>
    <row r="444" spans="1:13" s="429" customFormat="1" ht="15.6" customHeight="1" outlineLevel="1" x14ac:dyDescent="0.25">
      <c r="A444" s="710">
        <f>'FICHE 5-Budget'!B312</f>
        <v>0</v>
      </c>
      <c r="B444" s="418">
        <f>'FICHE 5-Budget'!C312</f>
        <v>0</v>
      </c>
      <c r="C444" s="418">
        <f>'FICHE 5-Budget'!D312</f>
        <v>0</v>
      </c>
      <c r="D444" s="909">
        <f>'FICHE 5-Budget'!E312</f>
        <v>0</v>
      </c>
      <c r="E444" s="418">
        <f>'FICHE 5-Budget'!F312</f>
        <v>0</v>
      </c>
      <c r="F444" s="418">
        <f>'FICHE 5-Budget'!G312</f>
        <v>0</v>
      </c>
      <c r="G444" s="909">
        <f>'FICHE 5-Budget'!H312</f>
        <v>0</v>
      </c>
      <c r="H444" s="909">
        <f>'FICHE 5-Budget'!I312</f>
        <v>0</v>
      </c>
      <c r="I444" s="909">
        <f>'FICHE 5-Budget'!J312</f>
        <v>0</v>
      </c>
      <c r="J444" s="1151">
        <f>'FICHE 5-Budget'!K312</f>
        <v>0</v>
      </c>
      <c r="K444" s="1366">
        <f t="shared" si="9"/>
        <v>0</v>
      </c>
      <c r="L444" s="457"/>
      <c r="M444" s="1170"/>
    </row>
    <row r="445" spans="1:13" s="429" customFormat="1" ht="17.399999999999999" x14ac:dyDescent="0.3">
      <c r="A445" s="717" t="s">
        <v>73</v>
      </c>
      <c r="B445" s="1155"/>
      <c r="C445" s="1156"/>
      <c r="D445" s="1147"/>
      <c r="E445" s="1156"/>
      <c r="F445" s="1157"/>
      <c r="G445" s="1370">
        <f>SUM(G438,G423,G408,G389,G368,G357,G343,G334)</f>
        <v>0</v>
      </c>
      <c r="H445" s="1370">
        <f>SUM(H438,H423,H408,H389,H368,H357,H343,H334)</f>
        <v>0</v>
      </c>
      <c r="I445" s="1370">
        <f>SUM(I438,I423,I408,I389,I368,I357,I343,I334)</f>
        <v>0</v>
      </c>
      <c r="J445" s="1371"/>
      <c r="K445" s="1372">
        <f>K438+K423+K408+K389+K368+K357+K343+K334</f>
        <v>0</v>
      </c>
      <c r="L445" s="457"/>
      <c r="M445" s="1170"/>
    </row>
    <row r="446" spans="1:13" s="429" customFormat="1" ht="15" x14ac:dyDescent="0.25">
      <c r="A446" s="896" t="str">
        <f>'FICHE 5-Budget'!B314</f>
        <v>Frais généraux (15% du sous-total A en ce compris matériel et licences)</v>
      </c>
      <c r="B446" s="418"/>
      <c r="C446" s="418"/>
      <c r="D446" s="909"/>
      <c r="E446" s="418"/>
      <c r="F446" s="418"/>
      <c r="G446" s="909">
        <f>'FICHE 5-Budget'!H314</f>
        <v>0</v>
      </c>
      <c r="H446" s="909">
        <f>'FICHE 5-Budget'!I314</f>
        <v>0</v>
      </c>
      <c r="I446" s="909">
        <f>'FICHE 5-Budget'!J314</f>
        <v>0</v>
      </c>
      <c r="J446" s="1151" t="str">
        <f>'FICHE 5-Budget'!K314</f>
        <v>Charges à décaisser</v>
      </c>
      <c r="K446" s="1366">
        <f>K445*0.15</f>
        <v>0</v>
      </c>
      <c r="L446" s="457"/>
      <c r="M446" s="1170"/>
    </row>
    <row r="447" spans="1:13" s="429" customFormat="1" ht="17.399999999999999" x14ac:dyDescent="0.3">
      <c r="A447" s="717" t="s">
        <v>75</v>
      </c>
      <c r="B447" s="1156"/>
      <c r="C447" s="1156"/>
      <c r="D447" s="1147"/>
      <c r="E447" s="1156"/>
      <c r="F447" s="1157"/>
      <c r="G447" s="1370">
        <f>G445+G446</f>
        <v>0</v>
      </c>
      <c r="H447" s="1370">
        <f>H445+H446</f>
        <v>0</v>
      </c>
      <c r="I447" s="1370">
        <f>I445+I446</f>
        <v>0</v>
      </c>
      <c r="J447" s="1371"/>
      <c r="K447" s="1372">
        <f>K445+K446</f>
        <v>0</v>
      </c>
      <c r="L447" s="457"/>
      <c r="M447" s="1170"/>
    </row>
    <row r="448" spans="1:13" s="429" customFormat="1" ht="15" x14ac:dyDescent="0.25">
      <c r="A448" s="710" t="str">
        <f>'FICHE 5-Budget'!B316</f>
        <v>Imprévus (10%)</v>
      </c>
      <c r="B448" s="418"/>
      <c r="C448" s="418"/>
      <c r="D448" s="909"/>
      <c r="E448" s="418"/>
      <c r="F448" s="418"/>
      <c r="G448" s="909">
        <f>'FICHE 5-Budget'!H316</f>
        <v>0</v>
      </c>
      <c r="H448" s="909">
        <f>'FICHE 5-Budget'!I316</f>
        <v>0</v>
      </c>
      <c r="I448" s="909">
        <f>'FICHE 5-Budget'!J316</f>
        <v>0</v>
      </c>
      <c r="J448" s="1151">
        <f>'FICHE 5-Budget'!K316</f>
        <v>0</v>
      </c>
      <c r="K448" s="1366">
        <f>K447*0.1</f>
        <v>0</v>
      </c>
      <c r="L448" s="457"/>
      <c r="M448" s="1170"/>
    </row>
    <row r="449" spans="1:15" s="429" customFormat="1" ht="15" x14ac:dyDescent="0.25">
      <c r="A449" s="710" t="str">
        <f>'FICHE 5-Budget'!B317</f>
        <v xml:space="preserve">Frais juridiques et financiers propres au projet </v>
      </c>
      <c r="B449" s="418"/>
      <c r="C449" s="418"/>
      <c r="D449" s="909"/>
      <c r="E449" s="418"/>
      <c r="F449" s="418"/>
      <c r="G449" s="909">
        <f>'FICHE 5-Budget'!H317</f>
        <v>0</v>
      </c>
      <c r="H449" s="909">
        <f>'FICHE 5-Budget'!I317</f>
        <v>0</v>
      </c>
      <c r="I449" s="909">
        <f>'FICHE 5-Budget'!J317</f>
        <v>0</v>
      </c>
      <c r="J449" s="1151" t="s">
        <v>318</v>
      </c>
      <c r="K449" s="1366">
        <f t="shared" si="9"/>
        <v>0</v>
      </c>
      <c r="L449" s="457"/>
      <c r="M449" s="1170"/>
    </row>
    <row r="450" spans="1:15" s="429" customFormat="1" ht="15" x14ac:dyDescent="0.25">
      <c r="A450" s="710" t="str">
        <f>'FICHE 5-Budget'!B318</f>
        <v xml:space="preserve">Assurances liées à la bonne fin du projet </v>
      </c>
      <c r="B450" s="418"/>
      <c r="C450" s="418"/>
      <c r="D450" s="909"/>
      <c r="E450" s="418"/>
      <c r="F450" s="418"/>
      <c r="G450" s="909">
        <f>'FICHE 5-Budget'!H318</f>
        <v>0</v>
      </c>
      <c r="H450" s="909">
        <f>'FICHE 5-Budget'!I318</f>
        <v>0</v>
      </c>
      <c r="I450" s="909">
        <f>'FICHE 5-Budget'!J318</f>
        <v>0</v>
      </c>
      <c r="J450" s="1151" t="s">
        <v>318</v>
      </c>
      <c r="K450" s="1366">
        <f t="shared" si="9"/>
        <v>0</v>
      </c>
      <c r="L450" s="457"/>
      <c r="M450" s="1170"/>
    </row>
    <row r="451" spans="1:15" s="429" customFormat="1" ht="18.75" customHeight="1" thickBot="1" x14ac:dyDescent="0.35">
      <c r="A451" s="718" t="s">
        <v>323</v>
      </c>
      <c r="B451" s="1158"/>
      <c r="C451" s="1158"/>
      <c r="D451" s="1148"/>
      <c r="E451" s="1158"/>
      <c r="F451" s="1159"/>
      <c r="G451" s="1368">
        <f>G447+G448+G449+G450</f>
        <v>0</v>
      </c>
      <c r="H451" s="1368">
        <f t="shared" ref="H451:I451" si="10">H447+H448+H449+H450</f>
        <v>0</v>
      </c>
      <c r="I451" s="1368">
        <f t="shared" si="10"/>
        <v>0</v>
      </c>
      <c r="J451" s="1373"/>
      <c r="K451" s="1369">
        <f>K447+K448+K449+K450</f>
        <v>0</v>
      </c>
      <c r="L451" s="457">
        <f>SUM(L203:L450)</f>
        <v>0</v>
      </c>
      <c r="M451" s="1171"/>
    </row>
    <row r="452" spans="1:15" s="686" customFormat="1" ht="25.35" customHeight="1" thickBot="1" x14ac:dyDescent="0.35">
      <c r="A452" s="897" t="s">
        <v>324</v>
      </c>
      <c r="B452" s="1160"/>
      <c r="C452" s="1160"/>
      <c r="D452" s="903"/>
      <c r="E452" s="1160"/>
      <c r="F452" s="1161"/>
      <c r="G452" s="1374">
        <f>G451+G327</f>
        <v>0</v>
      </c>
      <c r="H452" s="1374">
        <f>H451+H327</f>
        <v>0</v>
      </c>
      <c r="I452" s="1374">
        <f>I451+I327</f>
        <v>0</v>
      </c>
      <c r="J452" s="1375"/>
      <c r="K452" s="1163">
        <f>K451+K327</f>
        <v>0</v>
      </c>
      <c r="L452" s="1162">
        <f>L451/220</f>
        <v>0</v>
      </c>
      <c r="M452" s="881">
        <f>SUM(M204:M451)</f>
        <v>0</v>
      </c>
      <c r="N452" s="1176" t="s">
        <v>325</v>
      </c>
      <c r="O452" s="1175"/>
    </row>
    <row r="453" spans="1:15" s="429" customFormat="1" ht="18" thickBot="1" x14ac:dyDescent="0.35">
      <c r="A453" s="441"/>
      <c r="B453" s="441"/>
      <c r="C453" s="442"/>
      <c r="D453" s="464"/>
      <c r="E453" s="442"/>
      <c r="F453" s="442"/>
      <c r="G453" s="912"/>
      <c r="H453" s="912"/>
      <c r="I453" s="913"/>
      <c r="L453" s="429" t="s">
        <v>326</v>
      </c>
    </row>
    <row r="454" spans="1:15" s="429" customFormat="1" ht="18" thickTop="1" x14ac:dyDescent="0.3">
      <c r="A454" s="763"/>
      <c r="B454" s="764"/>
      <c r="C454" s="765"/>
      <c r="D454" s="766"/>
      <c r="E454" s="765"/>
      <c r="F454" s="767"/>
      <c r="G454" s="442"/>
      <c r="H454" s="442"/>
      <c r="I454" s="443"/>
    </row>
    <row r="455" spans="1:15" s="429" customFormat="1" ht="18" customHeight="1" x14ac:dyDescent="0.25">
      <c r="A455" s="773" t="s">
        <v>82</v>
      </c>
      <c r="B455" s="499"/>
      <c r="C455" s="498"/>
      <c r="D455" s="498"/>
      <c r="E455" s="498"/>
      <c r="F455" s="735"/>
      <c r="G455" s="498"/>
      <c r="H455" s="498"/>
      <c r="I455" s="498"/>
    </row>
    <row r="456" spans="1:15" s="429" customFormat="1" ht="18" customHeight="1" x14ac:dyDescent="0.25">
      <c r="A456" s="734"/>
      <c r="B456" s="498"/>
      <c r="C456" s="498"/>
      <c r="D456" s="498"/>
      <c r="E456" s="498"/>
      <c r="F456" s="735"/>
      <c r="G456" s="498"/>
      <c r="H456" s="498"/>
      <c r="I456" s="498"/>
    </row>
    <row r="457" spans="1:15" s="429" customFormat="1" ht="15.6" x14ac:dyDescent="0.25">
      <c r="A457" s="736" t="s">
        <v>83</v>
      </c>
      <c r="B457" s="264"/>
      <c r="C457" s="737"/>
      <c r="D457" s="738"/>
      <c r="E457" s="500" t="s">
        <v>84</v>
      </c>
      <c r="F457" s="739"/>
      <c r="G457" s="501"/>
      <c r="H457" s="264"/>
      <c r="I457" s="500"/>
    </row>
    <row r="458" spans="1:15" s="429" customFormat="1" ht="15" x14ac:dyDescent="0.25">
      <c r="A458" s="1183" t="s">
        <v>327</v>
      </c>
      <c r="B458" s="264"/>
      <c r="C458" s="741"/>
      <c r="D458" s="742"/>
      <c r="E458" s="488"/>
      <c r="F458" s="739"/>
      <c r="G458" s="501"/>
      <c r="H458" s="264"/>
      <c r="I458" s="488"/>
    </row>
    <row r="459" spans="1:15" s="429" customFormat="1" ht="15" x14ac:dyDescent="0.25">
      <c r="A459" s="1177"/>
      <c r="B459" s="635"/>
      <c r="C459" s="719"/>
      <c r="D459" s="720"/>
      <c r="E459" s="1180">
        <v>0</v>
      </c>
      <c r="F459" s="739"/>
      <c r="G459" s="501"/>
      <c r="H459" s="264"/>
      <c r="I459" s="488"/>
    </row>
    <row r="460" spans="1:15" s="429" customFormat="1" ht="15.6" x14ac:dyDescent="0.3">
      <c r="A460" s="1178"/>
      <c r="B460" s="721"/>
      <c r="C460" s="722"/>
      <c r="D460" s="723"/>
      <c r="E460" s="1181">
        <v>0</v>
      </c>
      <c r="F460" s="739"/>
      <c r="G460" s="501"/>
      <c r="H460" s="422"/>
      <c r="I460" s="488"/>
    </row>
    <row r="461" spans="1:15" s="429" customFormat="1" ht="15" x14ac:dyDescent="0.25">
      <c r="A461" s="1178"/>
      <c r="B461" s="721"/>
      <c r="C461" s="724"/>
      <c r="D461" s="725"/>
      <c r="E461" s="1181">
        <v>0</v>
      </c>
      <c r="F461" s="739"/>
    </row>
    <row r="462" spans="1:15" s="429" customFormat="1" ht="15" x14ac:dyDescent="0.25">
      <c r="A462" s="1179"/>
      <c r="B462" s="721"/>
      <c r="C462" s="724"/>
      <c r="D462" s="725"/>
      <c r="E462" s="1182">
        <v>0</v>
      </c>
      <c r="F462" s="739"/>
      <c r="G462" s="914"/>
      <c r="H462" s="914"/>
      <c r="I462" s="914"/>
      <c r="J462" s="914"/>
    </row>
    <row r="463" spans="1:15" s="429" customFormat="1" ht="15" x14ac:dyDescent="0.25">
      <c r="A463" s="743"/>
      <c r="B463" s="264"/>
      <c r="C463" s="744"/>
      <c r="D463" s="485"/>
      <c r="E463" s="745"/>
      <c r="F463" s="739"/>
      <c r="G463" s="915"/>
      <c r="H463" s="267"/>
      <c r="I463" s="916"/>
      <c r="J463" s="914"/>
    </row>
    <row r="464" spans="1:15" s="429" customFormat="1" ht="17.399999999999999" x14ac:dyDescent="0.25">
      <c r="A464" s="736" t="s">
        <v>85</v>
      </c>
      <c r="B464" s="264"/>
      <c r="C464" s="741"/>
      <c r="D464" s="485"/>
      <c r="E464" s="732">
        <f>SUM(E458:E463)</f>
        <v>0</v>
      </c>
      <c r="F464" s="739"/>
      <c r="G464" s="915"/>
      <c r="H464" s="267"/>
      <c r="I464" s="917"/>
      <c r="J464" s="914"/>
    </row>
    <row r="465" spans="1:10" s="429" customFormat="1" ht="5.0999999999999996" customHeight="1" x14ac:dyDescent="0.3">
      <c r="A465" s="746"/>
      <c r="B465" s="264"/>
      <c r="C465" s="486"/>
      <c r="D465" s="264"/>
      <c r="E465" s="747"/>
      <c r="F465" s="739"/>
      <c r="G465" s="267"/>
      <c r="H465" s="918"/>
      <c r="I465" s="267"/>
      <c r="J465" s="914"/>
    </row>
    <row r="466" spans="1:10" s="429" customFormat="1" ht="15.6" x14ac:dyDescent="0.3">
      <c r="A466" s="748" t="s">
        <v>86</v>
      </c>
      <c r="B466" s="726"/>
      <c r="C466" s="727"/>
      <c r="D466" s="728"/>
      <c r="E466" s="733">
        <f>G445+G322+E464</f>
        <v>0</v>
      </c>
      <c r="F466" s="749" t="s">
        <v>328</v>
      </c>
      <c r="G466" s="267"/>
      <c r="H466" s="267"/>
      <c r="I466" s="267"/>
      <c r="J466" s="914"/>
    </row>
    <row r="467" spans="1:10" s="429" customFormat="1" ht="15.6" x14ac:dyDescent="0.3">
      <c r="A467" s="746"/>
      <c r="B467" s="750"/>
      <c r="C467" s="751"/>
      <c r="D467" s="752"/>
      <c r="E467" s="491"/>
      <c r="F467" s="749"/>
      <c r="G467" s="267"/>
      <c r="H467" s="267"/>
      <c r="I467" s="919"/>
      <c r="J467" s="920"/>
    </row>
    <row r="468" spans="1:10" s="429" customFormat="1" ht="15.6" x14ac:dyDescent="0.3">
      <c r="A468" s="753" t="s">
        <v>87</v>
      </c>
      <c r="B468" s="488" t="str">
        <f>IF((K446+K323)&lt;((K322+K445)*15.01%),"OK","PAS OK")</f>
        <v>PAS OK</v>
      </c>
      <c r="C468" s="264" t="e">
        <f>IF((K446+K323)&lt;=(B196*(H446+K446+H323+K323)),"OK","PAS OK")</f>
        <v>#DIV/0!</v>
      </c>
      <c r="D468" s="264"/>
      <c r="E468" s="491"/>
      <c r="F468" s="749"/>
      <c r="G468" s="267"/>
      <c r="H468" s="921"/>
      <c r="I468" s="919"/>
      <c r="J468" s="920"/>
    </row>
    <row r="469" spans="1:10" s="429" customFormat="1" ht="15.6" x14ac:dyDescent="0.3">
      <c r="A469" s="740"/>
      <c r="B469" s="488"/>
      <c r="C469" s="264"/>
      <c r="D469" s="264"/>
      <c r="E469" s="491"/>
      <c r="F469" s="749"/>
      <c r="G469" s="267"/>
      <c r="H469" s="921"/>
      <c r="I469" s="919"/>
      <c r="J469" s="920"/>
    </row>
    <row r="470" spans="1:10" s="429" customFormat="1" ht="15.6" x14ac:dyDescent="0.3">
      <c r="A470" s="740"/>
      <c r="B470" s="519">
        <f>IF(B468="OK",(K446+K323),((H446+K446+H323+K323)*0.15))</f>
        <v>0</v>
      </c>
      <c r="C470" s="485" t="e">
        <f>IF(C468="OK",(K446+K323),((I446+I323)*B196))</f>
        <v>#DIV/0!</v>
      </c>
      <c r="D470" s="264"/>
      <c r="E470" s="754" t="e">
        <f>MIN(B470,C470)</f>
        <v>#DIV/0!</v>
      </c>
      <c r="F470" s="749" t="s">
        <v>329</v>
      </c>
      <c r="G470" s="267"/>
      <c r="H470" s="921"/>
      <c r="I470" s="919"/>
      <c r="J470" s="920"/>
    </row>
    <row r="471" spans="1:10" s="429" customFormat="1" ht="15.6" x14ac:dyDescent="0.3">
      <c r="A471" s="755"/>
      <c r="B471" s="264"/>
      <c r="C471" s="264"/>
      <c r="D471" s="264"/>
      <c r="E471" s="491"/>
      <c r="F471" s="749"/>
      <c r="G471" s="267"/>
      <c r="H471" s="921"/>
      <c r="I471" s="919"/>
      <c r="J471" s="920"/>
    </row>
    <row r="472" spans="1:10" s="429" customFormat="1" ht="15.6" x14ac:dyDescent="0.3">
      <c r="A472" s="756" t="s">
        <v>88</v>
      </c>
      <c r="B472" s="757"/>
      <c r="C472" s="758"/>
      <c r="D472" s="757"/>
      <c r="E472" s="759" t="e">
        <f>E466+E470</f>
        <v>#DIV/0!</v>
      </c>
      <c r="F472" s="749"/>
      <c r="G472" s="267"/>
      <c r="H472" s="267"/>
      <c r="I472" s="919"/>
      <c r="J472" s="920"/>
    </row>
    <row r="473" spans="1:10" s="429" customFormat="1" ht="15.6" x14ac:dyDescent="0.3">
      <c r="A473" s="746"/>
      <c r="B473" s="750"/>
      <c r="C473" s="751"/>
      <c r="D473" s="752"/>
      <c r="E473" s="491"/>
      <c r="F473" s="749"/>
      <c r="G473" s="267"/>
      <c r="H473" s="267"/>
      <c r="I473" s="919"/>
      <c r="J473" s="914"/>
    </row>
    <row r="474" spans="1:10" s="429" customFormat="1" ht="15.6" x14ac:dyDescent="0.3">
      <c r="A474" s="753" t="s">
        <v>89</v>
      </c>
      <c r="B474" s="488" t="str">
        <f>IF(K448&lt;=(K447*10.01%),"OK","PAS OK")</f>
        <v>OK</v>
      </c>
      <c r="C474" s="264" t="e">
        <f>IF(K448&lt;=((H447+K447)*B196),"OK","PAS OK")</f>
        <v>#DIV/0!</v>
      </c>
      <c r="D474" s="264"/>
      <c r="E474" s="491"/>
      <c r="F474" s="749"/>
      <c r="G474" s="922"/>
      <c r="H474" s="1431"/>
      <c r="I474" s="1431"/>
      <c r="J474" s="914"/>
    </row>
    <row r="475" spans="1:10" s="429" customFormat="1" ht="15.6" x14ac:dyDescent="0.3">
      <c r="A475" s="753"/>
      <c r="B475" s="488"/>
      <c r="C475" s="264"/>
      <c r="D475" s="264"/>
      <c r="E475" s="491"/>
      <c r="F475" s="749"/>
      <c r="G475" s="922"/>
      <c r="H475" s="924"/>
      <c r="I475" s="923"/>
      <c r="J475" s="914"/>
    </row>
    <row r="476" spans="1:10" s="429" customFormat="1" ht="15.6" x14ac:dyDescent="0.3">
      <c r="A476" s="753"/>
      <c r="B476" s="519">
        <f>IF(B474="OK",K448,(K447*10%))</f>
        <v>0</v>
      </c>
      <c r="C476" s="485" t="e">
        <f>IF(C474="OK",K448,B196*(H448+K448))</f>
        <v>#DIV/0!</v>
      </c>
      <c r="D476" s="264"/>
      <c r="E476" s="754" t="e">
        <f>MIN(B476,C476)</f>
        <v>#DIV/0!</v>
      </c>
      <c r="F476" s="749" t="s">
        <v>330</v>
      </c>
      <c r="G476" s="925"/>
      <c r="H476" s="1431"/>
      <c r="I476" s="1431"/>
      <c r="J476" s="914"/>
    </row>
    <row r="477" spans="1:10" s="429" customFormat="1" ht="15.6" x14ac:dyDescent="0.3">
      <c r="A477" s="753"/>
      <c r="B477" s="423"/>
      <c r="C477" s="423"/>
      <c r="D477" s="264"/>
      <c r="E477" s="760"/>
      <c r="F477" s="749"/>
      <c r="G477" s="925"/>
      <c r="H477" s="924"/>
      <c r="I477" s="923"/>
      <c r="J477" s="914"/>
    </row>
    <row r="478" spans="1:10" s="429" customFormat="1" ht="15.6" x14ac:dyDescent="0.3">
      <c r="A478" s="753" t="s">
        <v>331</v>
      </c>
      <c r="B478" s="423"/>
      <c r="C478" s="423"/>
      <c r="D478" s="264"/>
      <c r="E478" s="512">
        <f>G449+G325</f>
        <v>0</v>
      </c>
      <c r="F478" s="749" t="s">
        <v>332</v>
      </c>
      <c r="G478" s="502"/>
      <c r="H478" s="487"/>
      <c r="I478" s="487"/>
    </row>
    <row r="479" spans="1:10" s="429" customFormat="1" ht="15.6" x14ac:dyDescent="0.3">
      <c r="A479" s="753" t="s">
        <v>333</v>
      </c>
      <c r="B479" s="423"/>
      <c r="C479" s="423"/>
      <c r="D479" s="264"/>
      <c r="E479" s="512">
        <f>G450+G326</f>
        <v>0</v>
      </c>
      <c r="F479" s="749" t="s">
        <v>334</v>
      </c>
      <c r="G479" s="502"/>
      <c r="H479" s="487"/>
      <c r="I479" s="487"/>
    </row>
    <row r="480" spans="1:10" s="429" customFormat="1" ht="15.6" x14ac:dyDescent="0.3">
      <c r="A480" s="740"/>
      <c r="B480" s="423"/>
      <c r="C480" s="423"/>
      <c r="D480" s="264"/>
      <c r="E480" s="761"/>
      <c r="F480" s="762"/>
      <c r="G480" s="502"/>
      <c r="H480" s="487"/>
      <c r="I480" s="487"/>
    </row>
    <row r="481" spans="1:9" s="429" customFormat="1" ht="15.6" x14ac:dyDescent="0.3">
      <c r="A481" s="740"/>
      <c r="B481" s="423"/>
      <c r="C481" s="423"/>
      <c r="D481" s="264"/>
      <c r="E481" s="761"/>
      <c r="F481" s="762"/>
      <c r="G481" s="502"/>
      <c r="H481" s="487"/>
      <c r="I481" s="487"/>
    </row>
    <row r="482" spans="1:9" s="429" customFormat="1" ht="21" x14ac:dyDescent="0.4">
      <c r="A482" s="775" t="s">
        <v>335</v>
      </c>
      <c r="B482" s="776"/>
      <c r="C482" s="776"/>
      <c r="D482" s="777"/>
      <c r="E482" s="778" t="e">
        <f>E472+E476+E478+E479</f>
        <v>#DIV/0!</v>
      </c>
      <c r="F482" s="774" t="s">
        <v>336</v>
      </c>
      <c r="G482" s="502"/>
      <c r="H482" s="487"/>
      <c r="I482" s="487"/>
    </row>
    <row r="483" spans="1:9" s="429" customFormat="1" ht="18" thickBot="1" x14ac:dyDescent="0.35">
      <c r="A483" s="768"/>
      <c r="B483" s="769"/>
      <c r="C483" s="769"/>
      <c r="D483" s="770"/>
      <c r="E483" s="771"/>
      <c r="F483" s="772"/>
      <c r="G483" s="502"/>
      <c r="H483" s="487"/>
      <c r="I483" s="487"/>
    </row>
    <row r="484" spans="1:9" s="429" customFormat="1" ht="15.6" thickTop="1" x14ac:dyDescent="0.25">
      <c r="D484" s="462"/>
    </row>
    <row r="485" spans="1:9" s="429" customFormat="1" ht="20.100000000000001" customHeight="1" x14ac:dyDescent="0.3">
      <c r="A485" s="532" t="s">
        <v>337</v>
      </c>
      <c r="B485" s="520"/>
      <c r="D485" s="462"/>
    </row>
    <row r="486" spans="1:9" ht="20.100000000000001" customHeight="1" x14ac:dyDescent="0.25">
      <c r="A486" s="264" t="s">
        <v>338</v>
      </c>
    </row>
    <row r="487" spans="1:9" ht="20.100000000000001" customHeight="1" x14ac:dyDescent="0.25">
      <c r="A487" s="517"/>
      <c r="B487" s="518"/>
      <c r="C487" s="518"/>
      <c r="D487" s="518"/>
      <c r="E487" s="290"/>
    </row>
    <row r="488" spans="1:9" ht="20.100000000000001" customHeight="1" x14ac:dyDescent="0.25">
      <c r="A488" s="781" t="s">
        <v>339</v>
      </c>
      <c r="B488" s="782">
        <f>B20</f>
        <v>0</v>
      </c>
      <c r="C488" s="516"/>
      <c r="D488" s="516"/>
    </row>
    <row r="489" spans="1:9" ht="20.100000000000001" customHeight="1" x14ac:dyDescent="0.25">
      <c r="A489" s="783" t="s">
        <v>340</v>
      </c>
      <c r="B489" s="647">
        <f>'FICHE 5-Budget'!J324+'FICHE 5-Budget'!J325</f>
        <v>0</v>
      </c>
      <c r="C489" s="519"/>
      <c r="D489" s="519"/>
    </row>
    <row r="490" spans="1:9" ht="20.100000000000001" customHeight="1" x14ac:dyDescent="0.25">
      <c r="A490" s="779" t="s">
        <v>341</v>
      </c>
      <c r="B490" s="780">
        <f>B488+B489</f>
        <v>0</v>
      </c>
      <c r="C490" s="519"/>
      <c r="D490" s="519"/>
    </row>
    <row r="491" spans="1:9" ht="20.100000000000001" hidden="1" customHeight="1" x14ac:dyDescent="0.25">
      <c r="A491" s="513"/>
      <c r="B491" s="514"/>
      <c r="C491" s="514"/>
      <c r="D491" s="515"/>
    </row>
    <row r="492" spans="1:9" ht="20.100000000000001" hidden="1" customHeight="1" x14ac:dyDescent="0.3">
      <c r="A492" s="533" t="s">
        <v>342</v>
      </c>
      <c r="B492" s="265"/>
    </row>
    <row r="493" spans="1:9" ht="20.100000000000001" hidden="1" customHeight="1" x14ac:dyDescent="0.25">
      <c r="A493" s="349"/>
      <c r="B493" s="506" t="s">
        <v>343</v>
      </c>
      <c r="C493" s="290" t="s">
        <v>234</v>
      </c>
      <c r="D493" s="506" t="s">
        <v>344</v>
      </c>
      <c r="E493" s="290" t="s">
        <v>234</v>
      </c>
      <c r="F493" s="507" t="s">
        <v>32</v>
      </c>
    </row>
    <row r="494" spans="1:9" ht="20.100000000000001" hidden="1" customHeight="1" x14ac:dyDescent="0.25">
      <c r="A494" s="505" t="s">
        <v>345</v>
      </c>
      <c r="B494" s="508">
        <f>G322</f>
        <v>0</v>
      </c>
      <c r="D494" s="508">
        <f>H322</f>
        <v>0</v>
      </c>
      <c r="F494" s="508">
        <f>D494+B494</f>
        <v>0</v>
      </c>
    </row>
    <row r="495" spans="1:9" ht="20.100000000000001" hidden="1" customHeight="1" x14ac:dyDescent="0.25">
      <c r="A495" s="505" t="s">
        <v>346</v>
      </c>
      <c r="B495" s="508">
        <f>G324</f>
        <v>0</v>
      </c>
      <c r="D495" s="508">
        <v>0</v>
      </c>
      <c r="F495" s="508">
        <f>D495+B495</f>
        <v>0</v>
      </c>
    </row>
    <row r="496" spans="1:9" ht="20.100000000000001" hidden="1" customHeight="1" x14ac:dyDescent="0.25">
      <c r="A496" s="504" t="s">
        <v>320</v>
      </c>
      <c r="B496" s="509">
        <f>G327</f>
        <v>0</v>
      </c>
      <c r="C496" s="264" t="str">
        <f>IF(B496=G324,"OK","NOK")</f>
        <v>OK</v>
      </c>
      <c r="D496" s="509">
        <f>D495+D494</f>
        <v>0</v>
      </c>
      <c r="E496" s="264" t="str">
        <f>IF(D496=H322,"OK","NOK")</f>
        <v>OK</v>
      </c>
      <c r="F496" s="509">
        <f>D496+B496</f>
        <v>0</v>
      </c>
      <c r="G496" s="264" t="str">
        <f>IF(F496=I324,"OK","NOK")</f>
        <v>OK</v>
      </c>
    </row>
    <row r="497" spans="1:9" ht="20.100000000000001" hidden="1" customHeight="1" x14ac:dyDescent="0.25">
      <c r="A497" s="505" t="s">
        <v>347</v>
      </c>
      <c r="B497" s="508">
        <f>G445</f>
        <v>0</v>
      </c>
      <c r="D497" s="508">
        <f>H445</f>
        <v>0</v>
      </c>
      <c r="F497" s="508">
        <f>I445</f>
        <v>0</v>
      </c>
    </row>
    <row r="498" spans="1:9" ht="20.100000000000001" hidden="1" customHeight="1" x14ac:dyDescent="0.25">
      <c r="A498" s="505" t="s">
        <v>348</v>
      </c>
      <c r="B498" s="508">
        <f>G447</f>
        <v>0</v>
      </c>
      <c r="D498" s="508">
        <f>H447</f>
        <v>0</v>
      </c>
      <c r="F498" s="508">
        <f>I447</f>
        <v>0</v>
      </c>
    </row>
    <row r="499" spans="1:9" ht="20.100000000000001" hidden="1" customHeight="1" x14ac:dyDescent="0.25">
      <c r="A499" s="504" t="s">
        <v>323</v>
      </c>
      <c r="B499" s="509">
        <f>G451</f>
        <v>0</v>
      </c>
      <c r="C499" s="264" t="str">
        <f>IF(B499=G451,"OK","NOK")</f>
        <v>OK</v>
      </c>
      <c r="D499" s="509">
        <f>H451</f>
        <v>0</v>
      </c>
      <c r="E499" s="264" t="str">
        <f>IF(D499=H447,"OK","NOK")</f>
        <v>OK</v>
      </c>
      <c r="F499" s="509">
        <f>D499+B499</f>
        <v>0</v>
      </c>
      <c r="G499" s="264" t="str">
        <f>IF(F499=I451,"OK","NOK")</f>
        <v>OK</v>
      </c>
    </row>
    <row r="500" spans="1:9" ht="20.100000000000001" hidden="1" customHeight="1" x14ac:dyDescent="0.25">
      <c r="A500" s="510" t="s">
        <v>32</v>
      </c>
      <c r="B500" s="511">
        <f>SUM(B496+B499)</f>
        <v>0</v>
      </c>
      <c r="C500" s="264" t="str">
        <f>IF(B500=G451+G327,"OK","NOK")</f>
        <v>OK</v>
      </c>
      <c r="D500" s="511">
        <f>SUM(D496+D499)</f>
        <v>0</v>
      </c>
      <c r="E500" s="264" t="str">
        <f>IF(D500=H451,"OK","NOK")</f>
        <v>OK</v>
      </c>
      <c r="F500" s="511">
        <f>D500+B500</f>
        <v>0</v>
      </c>
      <c r="G500" s="264" t="str">
        <f>IF(F500=I451+I327,"OK","NOK")</f>
        <v>OK</v>
      </c>
    </row>
    <row r="501" spans="1:9" ht="20.100000000000001" hidden="1" customHeight="1" x14ac:dyDescent="0.25">
      <c r="A501" s="521"/>
      <c r="B501" s="522"/>
      <c r="D501" s="522"/>
      <c r="F501" s="522"/>
    </row>
    <row r="502" spans="1:9" ht="11.1" customHeight="1" x14ac:dyDescent="0.25">
      <c r="A502" s="521"/>
      <c r="B502" s="522"/>
      <c r="D502" s="522"/>
      <c r="F502" s="522"/>
    </row>
    <row r="503" spans="1:9" ht="20.100000000000001" customHeight="1" x14ac:dyDescent="0.3">
      <c r="A503" s="1184" t="s">
        <v>349</v>
      </c>
      <c r="B503" s="523"/>
      <c r="C503" s="267"/>
      <c r="D503" s="522"/>
      <c r="F503" s="522"/>
    </row>
    <row r="504" spans="1:9" s="343" customFormat="1" ht="20.100000000000001" customHeight="1" thickBot="1" x14ac:dyDescent="0.3">
      <c r="A504" s="1196" t="s">
        <v>350</v>
      </c>
      <c r="B504" s="524"/>
      <c r="D504" s="524"/>
      <c r="F504" s="524"/>
    </row>
    <row r="505" spans="1:9" s="343" customFormat="1" ht="20.100000000000001" customHeight="1" thickBot="1" x14ac:dyDescent="0.3">
      <c r="A505" s="1185"/>
      <c r="B505" s="278"/>
      <c r="C505" s="1417" t="s">
        <v>825</v>
      </c>
      <c r="D505" s="1418"/>
      <c r="E505" s="1419"/>
      <c r="F505" s="525"/>
    </row>
    <row r="506" spans="1:9" s="343" customFormat="1" ht="41.4" x14ac:dyDescent="0.25">
      <c r="A506" s="1378"/>
      <c r="B506" s="1186" t="s">
        <v>351</v>
      </c>
      <c r="C506" s="1186" t="s">
        <v>865</v>
      </c>
      <c r="D506" s="1379" t="s">
        <v>866</v>
      </c>
      <c r="E506" s="1380" t="s">
        <v>352</v>
      </c>
      <c r="F506" s="525"/>
    </row>
    <row r="507" spans="1:9" s="343" customFormat="1" x14ac:dyDescent="0.25">
      <c r="A507" s="1187" t="s">
        <v>862</v>
      </c>
      <c r="B507" s="1188">
        <f>SUMIF($F$204:$F$452,A507,$I$204:$I$452)</f>
        <v>0</v>
      </c>
      <c r="C507" s="1188">
        <f>SUMIF($F$204:$F$452,A507,$K$204:$K$452)</f>
        <v>0</v>
      </c>
      <c r="D507" s="1381">
        <f>SUMIF($F$334:$F$447,"Dirigeant",$K$334:$K$447)</f>
        <v>0</v>
      </c>
      <c r="E507" s="1189">
        <f>SUMIFS($K$334:$K$450,$J$334:$J$450,"Charges à décaisser",$F$334:$F$450,"Dirigeant")</f>
        <v>0</v>
      </c>
      <c r="F507" s="526"/>
    </row>
    <row r="508" spans="1:9" s="343" customFormat="1" x14ac:dyDescent="0.25">
      <c r="A508" s="1187" t="s">
        <v>863</v>
      </c>
      <c r="B508" s="1188">
        <f>SUMIF($F$204:$F$452,A508,$I$204:$I$452)</f>
        <v>0</v>
      </c>
      <c r="C508" s="1188">
        <f>SUMIF($F$204:$F$452,A508,$K$204:$K$452)</f>
        <v>0</v>
      </c>
      <c r="D508" s="1381">
        <f>SUMIF($F$334:$F$447,"Salarié",K334:K447)</f>
        <v>0</v>
      </c>
      <c r="E508" s="1189">
        <f>SUMIFS($K$334:$K$450,$J$334:$J$450,"Charges à décaisser",$F$334:$F$450,"Salarié")</f>
        <v>0</v>
      </c>
      <c r="F508" s="526"/>
    </row>
    <row r="509" spans="1:9" s="343" customFormat="1" x14ac:dyDescent="0.25">
      <c r="A509" s="1187" t="s">
        <v>864</v>
      </c>
      <c r="B509" s="1188">
        <f>SUMIF($F$204:$F$452,A509,$I$204:$I$452)</f>
        <v>0</v>
      </c>
      <c r="C509" s="1188">
        <f>SUMIF($F$204:$F$452,A509,$K$204:$K$452)</f>
        <v>0</v>
      </c>
      <c r="D509" s="1381">
        <f>SUMIF($F$334:$F$447,"Indépendant",K334:K447)</f>
        <v>0</v>
      </c>
      <c r="E509" s="1189">
        <f>SUMIFS($K$334:$K$450,$J$334:$J$450,"Charges à décaisser",$F$334:$F$450,"Indépendant")</f>
        <v>0</v>
      </c>
      <c r="F509" s="526"/>
    </row>
    <row r="510" spans="1:9" s="343" customFormat="1" x14ac:dyDescent="0.25">
      <c r="A510" s="1382" t="s">
        <v>356</v>
      </c>
      <c r="B510" s="1383">
        <f>SUM(B507:B509)</f>
        <v>0</v>
      </c>
      <c r="C510" s="1383">
        <f>SUM(C507:C509)</f>
        <v>0</v>
      </c>
      <c r="D510" s="1384">
        <f>D509+D508+D507</f>
        <v>0</v>
      </c>
      <c r="E510" s="1197">
        <f>E509+E508+E507</f>
        <v>0</v>
      </c>
      <c r="F510" s="526"/>
    </row>
    <row r="511" spans="1:9" s="1052" customFormat="1" ht="15" x14ac:dyDescent="0.25">
      <c r="A511" s="1190" t="s">
        <v>331</v>
      </c>
      <c r="B511" s="1191">
        <f>H449+H325</f>
        <v>0</v>
      </c>
      <c r="C511" s="1191">
        <f>E478</f>
        <v>0</v>
      </c>
      <c r="D511" s="1192">
        <f>E478</f>
        <v>0</v>
      </c>
      <c r="E511" s="1193">
        <f>E478</f>
        <v>0</v>
      </c>
      <c r="F511" s="1051"/>
      <c r="G511" s="1051"/>
      <c r="H511" s="1051"/>
      <c r="I511" s="1051"/>
    </row>
    <row r="512" spans="1:9" s="1052" customFormat="1" ht="15" x14ac:dyDescent="0.25">
      <c r="A512" s="1190" t="s">
        <v>357</v>
      </c>
      <c r="B512" s="1191">
        <f>H450+H326</f>
        <v>0</v>
      </c>
      <c r="C512" s="1191">
        <f>E479</f>
        <v>0</v>
      </c>
      <c r="D512" s="1191">
        <f>E479</f>
        <v>0</v>
      </c>
      <c r="E512" s="1194">
        <f>E479</f>
        <v>0</v>
      </c>
      <c r="F512" s="1051"/>
      <c r="G512" s="1051"/>
      <c r="H512" s="1051"/>
      <c r="I512" s="1051"/>
    </row>
    <row r="513" spans="1:9" s="1052" customFormat="1" ht="15" x14ac:dyDescent="0.25">
      <c r="A513" s="1190" t="s">
        <v>216</v>
      </c>
      <c r="B513" s="1191">
        <f>I446+I323</f>
        <v>0</v>
      </c>
      <c r="C513" s="1191" t="e">
        <f>E470</f>
        <v>#DIV/0!</v>
      </c>
      <c r="D513" s="1192">
        <f>K446</f>
        <v>0</v>
      </c>
      <c r="E513" s="1195">
        <f>K446</f>
        <v>0</v>
      </c>
      <c r="F513" s="1051"/>
      <c r="G513" s="1051"/>
      <c r="H513" s="1051"/>
      <c r="I513" s="1051"/>
    </row>
    <row r="514" spans="1:9" s="1052" customFormat="1" ht="15" x14ac:dyDescent="0.25">
      <c r="A514" s="1190" t="s">
        <v>218</v>
      </c>
      <c r="B514" s="1191">
        <f>I448</f>
        <v>0</v>
      </c>
      <c r="C514" s="1191" t="e">
        <f>E476</f>
        <v>#DIV/0!</v>
      </c>
      <c r="D514" s="1192" t="e">
        <f>E476</f>
        <v>#DIV/0!</v>
      </c>
      <c r="E514" s="1195" t="e">
        <f>E476</f>
        <v>#DIV/0!</v>
      </c>
      <c r="F514" s="1051"/>
      <c r="G514" s="1051"/>
      <c r="H514" s="1051"/>
      <c r="I514" s="1051"/>
    </row>
    <row r="515" spans="1:9" s="1052" customFormat="1" ht="15" x14ac:dyDescent="0.25">
      <c r="A515" s="1376" t="s">
        <v>358</v>
      </c>
      <c r="B515" s="1377">
        <f>B510+B511+B512+B513+B514</f>
        <v>0</v>
      </c>
      <c r="C515" s="1377" t="e">
        <f t="shared" ref="C515:E515" si="11">C510+C511+C512+C513+C514</f>
        <v>#DIV/0!</v>
      </c>
      <c r="D515" s="1377" t="e">
        <f t="shared" si="11"/>
        <v>#DIV/0!</v>
      </c>
      <c r="E515" s="1377" t="e">
        <f t="shared" si="11"/>
        <v>#DIV/0!</v>
      </c>
      <c r="F515" s="1051"/>
      <c r="G515" s="1051"/>
      <c r="H515" s="1051"/>
      <c r="I515" s="1051"/>
    </row>
    <row r="516" spans="1:9" ht="20.100000000000001" customHeight="1" x14ac:dyDescent="0.25">
      <c r="A516" s="429"/>
      <c r="B516" s="430" t="str">
        <f>IF(B515=I452,"OK","NOK")</f>
        <v>OK</v>
      </c>
      <c r="C516" s="430" t="e">
        <f>IF(C515=E482,"OK","NOK")</f>
        <v>#DIV/0!</v>
      </c>
      <c r="D516" s="1198" t="e">
        <f>IF(D515=K451,"OK","NOK")</f>
        <v>#DIV/0!</v>
      </c>
      <c r="E516" s="430" t="e">
        <f>IF(E515=B524,"OK","NOK")</f>
        <v>#DIV/0!</v>
      </c>
      <c r="F516" s="429"/>
      <c r="G516" s="429"/>
      <c r="H516" s="429"/>
      <c r="I516" s="429"/>
    </row>
    <row r="517" spans="1:9" ht="20.100000000000001" hidden="1" customHeight="1" x14ac:dyDescent="0.25">
      <c r="A517" s="465"/>
      <c r="B517" s="429"/>
      <c r="C517" s="429"/>
      <c r="D517" s="462"/>
      <c r="E517" s="429"/>
      <c r="F517" s="429"/>
      <c r="G517" s="429"/>
      <c r="H517" s="429"/>
      <c r="I517" s="429"/>
    </row>
    <row r="518" spans="1:9" ht="20.100000000000001" hidden="1" customHeight="1" x14ac:dyDescent="0.3">
      <c r="A518" s="530" t="s">
        <v>359</v>
      </c>
      <c r="B518" s="520"/>
      <c r="C518" s="520"/>
      <c r="D518" s="575"/>
      <c r="E518" s="429"/>
      <c r="F518" s="429"/>
      <c r="G518" s="429"/>
      <c r="H518" s="429"/>
      <c r="I518" s="429"/>
    </row>
    <row r="519" spans="1:9" ht="20.100000000000001" hidden="1" customHeight="1" x14ac:dyDescent="0.3">
      <c r="A519" s="930" t="s">
        <v>360</v>
      </c>
      <c r="B519" s="480"/>
      <c r="C519" s="480"/>
      <c r="D519" s="480"/>
      <c r="E519" s="429"/>
      <c r="F519" s="429"/>
      <c r="G519" s="429"/>
      <c r="H519" s="429"/>
      <c r="I519" s="429"/>
    </row>
    <row r="520" spans="1:9" ht="20.100000000000001" hidden="1" customHeight="1" x14ac:dyDescent="0.25">
      <c r="A520" s="349"/>
      <c r="B520" s="529" t="s">
        <v>58</v>
      </c>
      <c r="C520" s="290"/>
      <c r="D520" s="529"/>
      <c r="F520" s="429"/>
      <c r="G520" s="429"/>
      <c r="H520" s="429"/>
      <c r="I520" s="429"/>
    </row>
    <row r="521" spans="1:9" ht="20.100000000000001" hidden="1" customHeight="1" x14ac:dyDescent="0.25">
      <c r="A521" s="349"/>
      <c r="B521" s="529"/>
      <c r="C521" s="290"/>
      <c r="D521" s="529"/>
      <c r="F521" s="429"/>
      <c r="G521" s="429"/>
      <c r="H521" s="429"/>
      <c r="I521" s="429"/>
    </row>
    <row r="522" spans="1:9" ht="20.100000000000001" hidden="1" customHeight="1" x14ac:dyDescent="0.25">
      <c r="A522" s="785" t="s">
        <v>317</v>
      </c>
      <c r="B522" s="788">
        <f>SUMIF($J$331:$J$451,A522,$G$331:$G$451)</f>
        <v>0</v>
      </c>
      <c r="C522" s="1053"/>
      <c r="D522" s="1053"/>
      <c r="F522" s="429"/>
      <c r="H522" s="429"/>
      <c r="I522" s="429"/>
    </row>
    <row r="523" spans="1:9" ht="20.100000000000001" hidden="1" customHeight="1" x14ac:dyDescent="0.25">
      <c r="A523" s="786" t="s">
        <v>314</v>
      </c>
      <c r="B523" s="789">
        <f>SUMIF($J$202:$J$327,A523,$G$202:$G$327)</f>
        <v>0</v>
      </c>
      <c r="C523" s="1053"/>
      <c r="D523" s="1053"/>
      <c r="F523" s="429"/>
      <c r="G523" s="429"/>
    </row>
    <row r="524" spans="1:9" ht="20.100000000000001" customHeight="1" x14ac:dyDescent="0.25">
      <c r="A524" s="1055" t="s">
        <v>318</v>
      </c>
      <c r="B524" s="1056">
        <f>SUMIF($J$334:$J$450,"Charges à décaisser",$K$334:$K$450)+K448</f>
        <v>0</v>
      </c>
      <c r="C524" s="1053"/>
      <c r="D524" s="1053"/>
      <c r="E524" s="483"/>
      <c r="F524" s="429"/>
      <c r="G524" s="429"/>
    </row>
    <row r="525" spans="1:9" ht="20.100000000000001" hidden="1" customHeight="1" x14ac:dyDescent="0.25">
      <c r="A525" s="786" t="s">
        <v>316</v>
      </c>
      <c r="B525" s="789">
        <f>SUMIF($J$202:$J$447,A525,$G$202:$G$447)</f>
        <v>0</v>
      </c>
      <c r="C525" s="1053"/>
      <c r="D525" s="1053"/>
      <c r="F525" s="429"/>
      <c r="G525" s="429"/>
    </row>
    <row r="526" spans="1:9" ht="20.100000000000001" hidden="1" customHeight="1" x14ac:dyDescent="0.25">
      <c r="A526" s="787" t="s">
        <v>32</v>
      </c>
      <c r="B526" s="790">
        <f>SUM(B522:B525)</f>
        <v>0</v>
      </c>
      <c r="C526" s="1054"/>
      <c r="D526" s="1054"/>
      <c r="F526" s="429"/>
      <c r="G526" s="429"/>
    </row>
    <row r="527" spans="1:9" ht="20.100000000000001" hidden="1" customHeight="1" x14ac:dyDescent="0.25">
      <c r="A527" s="527"/>
      <c r="B527" s="527"/>
      <c r="C527" s="527"/>
      <c r="D527" s="527"/>
      <c r="F527" s="429"/>
      <c r="G527" s="429"/>
    </row>
    <row r="528" spans="1:9" ht="20.100000000000001" hidden="1" customHeight="1" x14ac:dyDescent="0.25">
      <c r="A528" s="527" t="s">
        <v>361</v>
      </c>
      <c r="B528" s="349" t="str">
        <f>IF(D528=D526,"OK","Statut des dépenses à vérifier")</f>
        <v>OK</v>
      </c>
      <c r="D528" s="1043">
        <f>G447+G327+G449+G450</f>
        <v>0</v>
      </c>
      <c r="F528" s="429"/>
      <c r="G528" s="429"/>
    </row>
    <row r="529" spans="1:7" ht="20.100000000000001" hidden="1" customHeight="1" x14ac:dyDescent="0.25">
      <c r="A529" s="527"/>
      <c r="B529" s="349"/>
      <c r="D529" s="528"/>
      <c r="F529" s="429"/>
      <c r="G529" s="429"/>
    </row>
    <row r="530" spans="1:7" ht="20.100000000000001" hidden="1" customHeight="1" x14ac:dyDescent="0.25">
      <c r="A530" s="527" t="s">
        <v>362</v>
      </c>
      <c r="B530" s="589">
        <f>B524-G446</f>
        <v>0</v>
      </c>
      <c r="D530" s="528"/>
      <c r="F530" s="429"/>
      <c r="G530" s="429"/>
    </row>
    <row r="531" spans="1:7" ht="20.100000000000001" hidden="1" customHeight="1" x14ac:dyDescent="0.25">
      <c r="A531" s="527" t="s">
        <v>363</v>
      </c>
      <c r="B531" s="792" t="e">
        <f>SUMIFS($G$334:$G$450,$F$334:$F$450,C531,$J$334:$J$452,$A$524)</f>
        <v>#VALUE!</v>
      </c>
      <c r="C531" s="264" t="s">
        <v>364</v>
      </c>
      <c r="D531" s="931" t="s">
        <v>365</v>
      </c>
      <c r="F531" s="429"/>
      <c r="G531" s="429"/>
    </row>
    <row r="532" spans="1:7" ht="20.100000000000001" hidden="1" customHeight="1" x14ac:dyDescent="0.25">
      <c r="A532" s="590" t="s">
        <v>366</v>
      </c>
      <c r="B532" s="792" t="e">
        <f>SUMIFS($G$334:$G$450,$F$334:$F$450,C532,$J$334:$J$452,$A$524)</f>
        <v>#VALUE!</v>
      </c>
      <c r="C532" s="417" t="s">
        <v>354</v>
      </c>
      <c r="D532" s="528"/>
      <c r="F532" s="429"/>
      <c r="G532" s="429"/>
    </row>
    <row r="533" spans="1:7" ht="20.100000000000001" hidden="1" customHeight="1" x14ac:dyDescent="0.25">
      <c r="A533" s="590" t="s">
        <v>367</v>
      </c>
      <c r="B533" s="792" t="e">
        <f>SUMIFS($G$334:$G$450,$F$334:$F$450,C533,$J$334:$J$452,$A$524)</f>
        <v>#VALUE!</v>
      </c>
      <c r="C533" s="417" t="s">
        <v>355</v>
      </c>
      <c r="D533" s="480"/>
      <c r="E533" s="429"/>
      <c r="F533" s="429"/>
      <c r="G533" s="429"/>
    </row>
    <row r="534" spans="1:7" ht="20.100000000000001" hidden="1" customHeight="1" x14ac:dyDescent="0.25">
      <c r="A534" s="590"/>
      <c r="B534" s="791"/>
      <c r="C534" s="417"/>
      <c r="D534" s="480"/>
      <c r="E534" s="429"/>
      <c r="F534" s="429"/>
      <c r="G534" s="429"/>
    </row>
    <row r="535" spans="1:7" ht="20.100000000000001" customHeight="1" x14ac:dyDescent="0.25">
      <c r="A535" s="590"/>
      <c r="B535" s="791"/>
      <c r="C535" s="417"/>
      <c r="D535" s="480"/>
      <c r="E535" s="429"/>
      <c r="F535" s="429"/>
      <c r="G535" s="429"/>
    </row>
    <row r="536" spans="1:7" ht="20.100000000000001" customHeight="1" x14ac:dyDescent="0.3">
      <c r="A536" s="530" t="s">
        <v>368</v>
      </c>
      <c r="B536" s="531"/>
      <c r="C536" s="480"/>
      <c r="D536" s="480"/>
      <c r="E536" s="429"/>
      <c r="F536" s="429"/>
      <c r="G536" s="429"/>
    </row>
    <row r="537" spans="1:7" ht="20.100000000000001" customHeight="1" x14ac:dyDescent="0.25">
      <c r="A537" s="465"/>
      <c r="B537" s="480"/>
      <c r="C537" s="480"/>
      <c r="D537" s="480"/>
      <c r="E537" s="429"/>
      <c r="F537" s="429"/>
      <c r="G537" s="429"/>
    </row>
    <row r="538" spans="1:7" s="429" customFormat="1" ht="20.100000000000001" customHeight="1" x14ac:dyDescent="0.25">
      <c r="A538" s="793" t="s">
        <v>369</v>
      </c>
      <c r="B538" s="795">
        <f>B33</f>
        <v>0</v>
      </c>
      <c r="D538" s="462"/>
    </row>
    <row r="539" spans="1:7" s="429" customFormat="1" ht="20.100000000000001" customHeight="1" x14ac:dyDescent="0.25">
      <c r="A539" s="794" t="s">
        <v>370</v>
      </c>
      <c r="B539" s="796">
        <v>50000</v>
      </c>
      <c r="D539" s="462"/>
    </row>
    <row r="540" spans="1:7" s="429" customFormat="1" ht="20.100000000000001" customHeight="1" x14ac:dyDescent="0.3">
      <c r="A540" s="351"/>
      <c r="B540" s="503"/>
      <c r="D540" s="462"/>
    </row>
    <row r="541" spans="1:7" ht="20.100000000000001" customHeight="1" x14ac:dyDescent="0.25">
      <c r="B541" s="534" t="s">
        <v>371</v>
      </c>
      <c r="C541" s="290" t="s">
        <v>372</v>
      </c>
    </row>
    <row r="542" spans="1:7" ht="20.100000000000001" customHeight="1" x14ac:dyDescent="0.25">
      <c r="A542" s="635" t="s">
        <v>373</v>
      </c>
      <c r="B542" s="797" t="e">
        <f>E482/B538</f>
        <v>#DIV/0!</v>
      </c>
      <c r="C542" s="1044" t="e">
        <f>E482/B539</f>
        <v>#DIV/0!</v>
      </c>
    </row>
    <row r="543" spans="1:7" ht="20.100000000000001" customHeight="1" x14ac:dyDescent="0.25">
      <c r="A543" s="721" t="s">
        <v>374</v>
      </c>
      <c r="B543" s="798" t="e">
        <f>(K447+K324)/B538</f>
        <v>#DIV/0!</v>
      </c>
      <c r="C543" s="798" t="e">
        <f>E472/B539</f>
        <v>#DIV/0!</v>
      </c>
    </row>
    <row r="544" spans="1:7" ht="20.100000000000001" customHeight="1" x14ac:dyDescent="0.25">
      <c r="A544" s="721" t="s">
        <v>375</v>
      </c>
      <c r="B544" s="798" t="e">
        <f>(K322+K445)/B538</f>
        <v>#DIV/0!</v>
      </c>
      <c r="C544" s="798">
        <f>E466/B539</f>
        <v>0</v>
      </c>
    </row>
    <row r="545" spans="1:9" ht="20.100000000000001" customHeight="1" x14ac:dyDescent="0.25">
      <c r="A545" s="721" t="s">
        <v>376</v>
      </c>
      <c r="B545" s="798" t="e">
        <f>B524/B538</f>
        <v>#DIV/0!</v>
      </c>
      <c r="C545" s="1045">
        <f>B524/B539</f>
        <v>0</v>
      </c>
      <c r="D545" s="264" t="s">
        <v>834</v>
      </c>
    </row>
    <row r="546" spans="1:9" ht="20.100000000000001" customHeight="1" x14ac:dyDescent="0.25">
      <c r="B546" s="535"/>
      <c r="C546" s="535"/>
    </row>
    <row r="547" spans="1:9" ht="20.100000000000001" customHeight="1" x14ac:dyDescent="0.3">
      <c r="A547" s="574" t="s">
        <v>377</v>
      </c>
      <c r="B547" s="489"/>
      <c r="C547" s="573"/>
    </row>
    <row r="548" spans="1:9" ht="62.55" customHeight="1" x14ac:dyDescent="0.25">
      <c r="A548" s="576"/>
      <c r="B548" s="577"/>
      <c r="C548" s="578"/>
    </row>
    <row r="549" spans="1:9" ht="20.100000000000001" customHeight="1" x14ac:dyDescent="0.25">
      <c r="A549" s="585"/>
      <c r="B549" s="585"/>
      <c r="C549" s="585"/>
    </row>
    <row r="550" spans="1:9" ht="20.100000000000001" customHeight="1" x14ac:dyDescent="0.25">
      <c r="A550" s="396"/>
      <c r="B550" s="396"/>
      <c r="C550" s="396"/>
    </row>
    <row r="551" spans="1:9" ht="20.100000000000001" customHeight="1" x14ac:dyDescent="0.25">
      <c r="A551" s="465"/>
      <c r="B551" s="429"/>
    </row>
    <row r="552" spans="1:9" ht="21" x14ac:dyDescent="0.4">
      <c r="A552" s="1076" t="s">
        <v>378</v>
      </c>
      <c r="B552" s="1075" t="s">
        <v>867</v>
      </c>
      <c r="C552" s="1075"/>
      <c r="D552" s="1075"/>
      <c r="E552" s="1074"/>
      <c r="F552" s="1074"/>
      <c r="G552" s="1074"/>
      <c r="H552" s="1074"/>
      <c r="I552" s="1074"/>
    </row>
    <row r="553" spans="1:9" ht="20.100000000000001" customHeight="1" thickBot="1" x14ac:dyDescent="0.3"/>
    <row r="554" spans="1:9" ht="20.100000000000001" customHeight="1" thickBot="1" x14ac:dyDescent="0.3">
      <c r="A554" s="1086" t="s">
        <v>379</v>
      </c>
      <c r="B554" s="1084"/>
      <c r="C554" s="1084"/>
    </row>
    <row r="555" spans="1:9" ht="20.100000000000001" customHeight="1" x14ac:dyDescent="0.25">
      <c r="A555" s="1077" t="s">
        <v>380</v>
      </c>
      <c r="B555" s="1061"/>
      <c r="C555" s="1089">
        <f>'FICHE 7- Estimation des ventes'!D34</f>
        <v>0</v>
      </c>
    </row>
    <row r="556" spans="1:9" ht="20.100000000000001" customHeight="1" x14ac:dyDescent="0.3">
      <c r="A556" s="1065" t="s">
        <v>381</v>
      </c>
      <c r="B556" s="1213">
        <v>0.2</v>
      </c>
      <c r="C556" s="1090">
        <f>(C555*$B$556)*-1</f>
        <v>0</v>
      </c>
      <c r="F556"/>
    </row>
    <row r="557" spans="1:9" ht="20.100000000000001" customHeight="1" thickBot="1" x14ac:dyDescent="0.35">
      <c r="A557" s="1065" t="s">
        <v>382</v>
      </c>
      <c r="B557" s="1213">
        <v>0.3</v>
      </c>
      <c r="C557" s="1090">
        <f>(C555+C556)*$B$557*-1</f>
        <v>0</v>
      </c>
      <c r="F557"/>
      <c r="G557" s="241"/>
      <c r="H557" s="959"/>
    </row>
    <row r="558" spans="1:9" ht="20.100000000000001" customHeight="1" thickBot="1" x14ac:dyDescent="0.35">
      <c r="A558" s="1066" t="s">
        <v>383</v>
      </c>
      <c r="B558" s="1078"/>
      <c r="C558" s="1078">
        <f>SUM(C555:C557)</f>
        <v>0</v>
      </c>
      <c r="G558" s="1057"/>
      <c r="H558" s="959"/>
    </row>
    <row r="559" spans="1:9" ht="20.100000000000001" customHeight="1" thickBot="1" x14ac:dyDescent="0.35">
      <c r="A559" s="1070"/>
      <c r="B559" s="1070"/>
      <c r="C559" s="1071"/>
      <c r="G559" s="1057"/>
      <c r="H559" s="959"/>
    </row>
    <row r="560" spans="1:9" ht="20.100000000000001" customHeight="1" thickBot="1" x14ac:dyDescent="0.3">
      <c r="A560" s="1086" t="s">
        <v>384</v>
      </c>
      <c r="B560" s="1215" t="str">
        <f>C163</f>
        <v>Montant apporté</v>
      </c>
      <c r="C560" s="1086" t="s">
        <v>385</v>
      </c>
      <c r="D560" s="1215" t="s">
        <v>386</v>
      </c>
      <c r="E560" s="1086" t="s">
        <v>387</v>
      </c>
      <c r="F560" s="1215" t="s">
        <v>388</v>
      </c>
      <c r="G560" s="1086" t="s">
        <v>389</v>
      </c>
      <c r="H560" s="323"/>
    </row>
    <row r="561" spans="1:10" ht="20.100000000000001" customHeight="1" x14ac:dyDescent="0.25">
      <c r="A561" s="1209" t="s">
        <v>390</v>
      </c>
      <c r="B561" s="1210">
        <f>C165</f>
        <v>0</v>
      </c>
      <c r="C561" s="1083" t="e">
        <f t="shared" ref="C561:C570" si="12">B561/$B$570</f>
        <v>#DIV/0!</v>
      </c>
      <c r="D561" s="1210">
        <f>B561</f>
        <v>0</v>
      </c>
      <c r="E561" s="1213">
        <v>0.9</v>
      </c>
      <c r="F561" s="1082" t="e">
        <f>C561</f>
        <v>#DIV/0!</v>
      </c>
      <c r="G561" s="1082" t="e">
        <f>F561</f>
        <v>#DIV/0!</v>
      </c>
      <c r="H561" s="1216"/>
    </row>
    <row r="562" spans="1:10" ht="20.100000000000001" customHeight="1" x14ac:dyDescent="0.25">
      <c r="A562" s="1209" t="str">
        <f>A171</f>
        <v>Wallimage</v>
      </c>
      <c r="B562" s="1210">
        <f>B539</f>
        <v>50000</v>
      </c>
      <c r="C562" s="1083" t="e">
        <f t="shared" si="12"/>
        <v>#DIV/0!</v>
      </c>
      <c r="D562" s="1083" t="s">
        <v>391</v>
      </c>
      <c r="E562" s="1082" t="e">
        <f>B562/($B$570-$B$561)*(100%-$E$561)</f>
        <v>#DIV/0!</v>
      </c>
      <c r="F562" s="1214" t="e">
        <f>C562</f>
        <v>#DIV/0!</v>
      </c>
      <c r="G562" s="1214">
        <v>0.05</v>
      </c>
      <c r="H562" s="1216"/>
    </row>
    <row r="563" spans="1:10" ht="20.100000000000001" customHeight="1" x14ac:dyDescent="0.25">
      <c r="A563" s="1211">
        <f>A164</f>
        <v>0</v>
      </c>
      <c r="B563" s="1212">
        <f>C164</f>
        <v>0</v>
      </c>
      <c r="C563" s="1082" t="e">
        <f t="shared" si="12"/>
        <v>#DIV/0!</v>
      </c>
      <c r="D563" s="1082" t="s">
        <v>391</v>
      </c>
      <c r="E563" s="1082" t="e">
        <f>B563/(B570-B561)*(100%-E561)</f>
        <v>#DIV/0!</v>
      </c>
      <c r="F563" s="1082" t="e">
        <f>100%-F561-F562-F564-F565-F566-F567-F568-F569</f>
        <v>#DIV/0!</v>
      </c>
      <c r="G563" s="1082" t="e">
        <f>100%-G561-G564-G565-G566-G567-G568-G562-G569</f>
        <v>#DIV/0!</v>
      </c>
      <c r="H563" s="1216"/>
    </row>
    <row r="564" spans="1:10" ht="20.100000000000001" customHeight="1" x14ac:dyDescent="0.25">
      <c r="A564" s="1209">
        <f>A166</f>
        <v>0</v>
      </c>
      <c r="B564" s="1210">
        <f>C166</f>
        <v>0</v>
      </c>
      <c r="C564" s="1083" t="e">
        <f t="shared" si="12"/>
        <v>#DIV/0!</v>
      </c>
      <c r="D564" s="1083" t="s">
        <v>391</v>
      </c>
      <c r="E564" s="1082" t="e">
        <f t="shared" ref="E564:E569" si="13">B564/($B$570-$B$561)*(100%-$E$561)</f>
        <v>#DIV/0!</v>
      </c>
      <c r="F564" s="1082" t="e">
        <f t="shared" ref="F564:F569" si="14">C564</f>
        <v>#DIV/0!</v>
      </c>
      <c r="G564" s="1082">
        <v>0</v>
      </c>
      <c r="H564" s="1216"/>
    </row>
    <row r="565" spans="1:10" ht="20.100000000000001" customHeight="1" x14ac:dyDescent="0.25">
      <c r="A565" s="1209" t="s">
        <v>392</v>
      </c>
      <c r="B565" s="1210">
        <f>C167</f>
        <v>0</v>
      </c>
      <c r="C565" s="1083" t="e">
        <f t="shared" si="12"/>
        <v>#DIV/0!</v>
      </c>
      <c r="D565" s="1083" t="s">
        <v>391</v>
      </c>
      <c r="E565" s="1082" t="e">
        <f t="shared" si="13"/>
        <v>#DIV/0!</v>
      </c>
      <c r="F565" s="1082" t="e">
        <f t="shared" si="14"/>
        <v>#DIV/0!</v>
      </c>
      <c r="G565" s="1082" t="e">
        <f>E565</f>
        <v>#DIV/0!</v>
      </c>
      <c r="H565" s="1216"/>
    </row>
    <row r="566" spans="1:10" ht="20.100000000000001" customHeight="1" x14ac:dyDescent="0.25">
      <c r="A566" s="1209">
        <f>A168</f>
        <v>0</v>
      </c>
      <c r="B566" s="1210">
        <f>C168</f>
        <v>0</v>
      </c>
      <c r="C566" s="1083" t="e">
        <f t="shared" si="12"/>
        <v>#DIV/0!</v>
      </c>
      <c r="D566" s="1083" t="s">
        <v>391</v>
      </c>
      <c r="E566" s="1082" t="e">
        <f t="shared" si="13"/>
        <v>#DIV/0!</v>
      </c>
      <c r="F566" s="1082" t="e">
        <f t="shared" si="14"/>
        <v>#DIV/0!</v>
      </c>
      <c r="G566" s="1082" t="e">
        <f>E566</f>
        <v>#DIV/0!</v>
      </c>
      <c r="H566" s="1216"/>
    </row>
    <row r="567" spans="1:10" ht="20.100000000000001" customHeight="1" x14ac:dyDescent="0.25">
      <c r="A567" s="1209">
        <f>A169</f>
        <v>0</v>
      </c>
      <c r="B567" s="1210">
        <f>C169</f>
        <v>0</v>
      </c>
      <c r="C567" s="1083" t="e">
        <f t="shared" si="12"/>
        <v>#DIV/0!</v>
      </c>
      <c r="D567" s="1083" t="s">
        <v>391</v>
      </c>
      <c r="E567" s="1082" t="e">
        <f t="shared" si="13"/>
        <v>#DIV/0!</v>
      </c>
      <c r="F567" s="1082" t="e">
        <f t="shared" si="14"/>
        <v>#DIV/0!</v>
      </c>
      <c r="G567" s="1082" t="e">
        <f>E567</f>
        <v>#DIV/0!</v>
      </c>
      <c r="H567" s="1216"/>
    </row>
    <row r="568" spans="1:10" ht="20.100000000000001" customHeight="1" x14ac:dyDescent="0.25">
      <c r="A568" s="1209">
        <f>A170</f>
        <v>0</v>
      </c>
      <c r="B568" s="1210">
        <f>C170</f>
        <v>0</v>
      </c>
      <c r="C568" s="1083" t="e">
        <f t="shared" si="12"/>
        <v>#DIV/0!</v>
      </c>
      <c r="D568" s="1083" t="s">
        <v>391</v>
      </c>
      <c r="E568" s="1082" t="e">
        <f t="shared" si="13"/>
        <v>#DIV/0!</v>
      </c>
      <c r="F568" s="1082" t="e">
        <f t="shared" si="14"/>
        <v>#DIV/0!</v>
      </c>
      <c r="G568" s="1082" t="e">
        <f>E568</f>
        <v>#DIV/0!</v>
      </c>
      <c r="H568" s="1216"/>
    </row>
    <row r="569" spans="1:10" ht="20.100000000000001" customHeight="1" thickBot="1" x14ac:dyDescent="0.3">
      <c r="A569" s="1289" t="s">
        <v>393</v>
      </c>
      <c r="B569" s="1290">
        <f>B538-B539</f>
        <v>-50000</v>
      </c>
      <c r="C569" s="1083" t="e">
        <f t="shared" si="12"/>
        <v>#DIV/0!</v>
      </c>
      <c r="D569" s="1083" t="s">
        <v>391</v>
      </c>
      <c r="E569" s="1082" t="e">
        <f t="shared" si="13"/>
        <v>#DIV/0!</v>
      </c>
      <c r="F569" s="1082" t="e">
        <f t="shared" si="14"/>
        <v>#DIV/0!</v>
      </c>
      <c r="G569" s="1082" t="e">
        <f>E569</f>
        <v>#DIV/0!</v>
      </c>
      <c r="H569" s="1216"/>
    </row>
    <row r="570" spans="1:10" ht="20.100000000000001" customHeight="1" thickBot="1" x14ac:dyDescent="0.3">
      <c r="A570" s="1066" t="str">
        <f>A172</f>
        <v>TOTAL</v>
      </c>
      <c r="B570" s="1078">
        <f>SUM(B561:B569)</f>
        <v>0</v>
      </c>
      <c r="C570" s="1215" t="e">
        <f t="shared" si="12"/>
        <v>#DIV/0!</v>
      </c>
      <c r="D570" s="1215"/>
      <c r="E570" s="1215" t="e">
        <f>SUM(E561:E569)</f>
        <v>#DIV/0!</v>
      </c>
      <c r="F570" s="1215" t="e">
        <f>SUM(F561:F569)</f>
        <v>#DIV/0!</v>
      </c>
      <c r="G570" s="1215" t="e">
        <f>SUM(G561:G569)</f>
        <v>#DIV/0!</v>
      </c>
      <c r="H570" s="1063"/>
    </row>
    <row r="571" spans="1:10" ht="20.100000000000001" customHeight="1" x14ac:dyDescent="0.25">
      <c r="A571" s="1079"/>
      <c r="B571" s="1062"/>
      <c r="C571" s="1080"/>
      <c r="D571" s="1081"/>
      <c r="E571" s="1064"/>
    </row>
    <row r="572" spans="1:10" ht="20.100000000000001" customHeight="1" thickBot="1" x14ac:dyDescent="0.3">
      <c r="A572" s="1079"/>
      <c r="B572" s="1062"/>
      <c r="C572" s="1206"/>
      <c r="D572" s="1081"/>
      <c r="E572" s="1064"/>
    </row>
    <row r="573" spans="1:10" ht="20.100000000000001" customHeight="1" thickBot="1" x14ac:dyDescent="0.3">
      <c r="A573" s="1221" t="s">
        <v>394</v>
      </c>
      <c r="B573" s="1222"/>
      <c r="C573" s="1206"/>
      <c r="D573" s="1067"/>
      <c r="E573" s="1068"/>
      <c r="G573" s="1079"/>
      <c r="H573" s="1085"/>
      <c r="I573" s="1085"/>
    </row>
    <row r="574" spans="1:10" ht="20.100000000000001" customHeight="1" x14ac:dyDescent="0.25">
      <c r="A574" s="1224" t="s">
        <v>395</v>
      </c>
      <c r="B574" s="1225">
        <f>D561</f>
        <v>0</v>
      </c>
      <c r="C574" s="1206"/>
      <c r="D574" s="1062"/>
      <c r="E574" s="901"/>
      <c r="G574" s="381"/>
      <c r="H574" s="1218"/>
      <c r="I574" s="1205"/>
    </row>
    <row r="575" spans="1:10" ht="20.100000000000001" customHeight="1" x14ac:dyDescent="0.25">
      <c r="A575" s="1226" t="s">
        <v>396</v>
      </c>
      <c r="B575" s="1227">
        <v>100000</v>
      </c>
      <c r="C575" s="1206"/>
      <c r="D575" s="1062"/>
      <c r="E575" s="901"/>
      <c r="F575" s="485"/>
      <c r="G575" s="381"/>
      <c r="H575" s="1219"/>
      <c r="I575" s="1220"/>
      <c r="J575" s="485"/>
    </row>
    <row r="576" spans="1:10" ht="20.100000000000001" customHeight="1" x14ac:dyDescent="0.25">
      <c r="A576" s="1226" t="s">
        <v>868</v>
      </c>
      <c r="B576" s="1228">
        <v>0.25</v>
      </c>
      <c r="C576" s="1206"/>
      <c r="D576" s="1062"/>
      <c r="E576" s="901"/>
      <c r="F576" s="485"/>
      <c r="G576" s="381"/>
      <c r="H576" s="1219"/>
      <c r="I576" s="1220"/>
      <c r="J576" s="485"/>
    </row>
    <row r="577" spans="1:11" ht="20.100000000000001" customHeight="1" x14ac:dyDescent="0.25">
      <c r="A577" s="1229" t="s">
        <v>869</v>
      </c>
      <c r="B577" s="1230">
        <f>(B574+B575)/(1-B576)/E561</f>
        <v>148148.14814814815</v>
      </c>
      <c r="C577" s="1206"/>
      <c r="D577" s="1062"/>
      <c r="E577" s="901"/>
      <c r="G577" s="1070"/>
      <c r="H577" s="1070"/>
      <c r="I577" s="1071"/>
    </row>
    <row r="578" spans="1:11" ht="20.100000000000001" customHeight="1" x14ac:dyDescent="0.25">
      <c r="A578" s="1229" t="s">
        <v>397</v>
      </c>
      <c r="B578" s="1237" t="e">
        <f>B577/C558</f>
        <v>#DIV/0!</v>
      </c>
      <c r="C578" s="1205"/>
      <c r="D578" s="1062"/>
      <c r="G578" s="519"/>
      <c r="I578" s="485"/>
      <c r="J578" s="1094"/>
      <c r="K578" s="1094"/>
    </row>
    <row r="579" spans="1:11" ht="20.100000000000001" customHeight="1" thickBot="1" x14ac:dyDescent="0.3">
      <c r="A579" s="1231" t="s">
        <v>398</v>
      </c>
      <c r="B579" s="1232" t="e">
        <f>B578*C555</f>
        <v>#DIV/0!</v>
      </c>
      <c r="C579" s="1205"/>
      <c r="D579" s="1062"/>
      <c r="E579" s="1068"/>
      <c r="I579" s="485"/>
      <c r="J579" s="1094"/>
      <c r="K579" s="1094"/>
    </row>
    <row r="580" spans="1:11" ht="20.100000000000001" customHeight="1" thickBot="1" x14ac:dyDescent="0.3">
      <c r="A580" s="1086" t="s">
        <v>399</v>
      </c>
      <c r="B580" s="1084"/>
      <c r="C580" s="1205"/>
      <c r="D580" s="1062"/>
      <c r="E580" s="1068"/>
      <c r="I580" s="485"/>
      <c r="J580" s="1094"/>
      <c r="K580" s="1094"/>
    </row>
    <row r="581" spans="1:11" ht="20.100000000000001" customHeight="1" x14ac:dyDescent="0.25">
      <c r="A581" s="1236" t="s">
        <v>400</v>
      </c>
      <c r="B581" s="1235" t="e">
        <f>B577*(100%-B576)*E562</f>
        <v>#DIV/0!</v>
      </c>
      <c r="C581" s="1206"/>
      <c r="D581" s="1062"/>
      <c r="E581" s="901"/>
      <c r="G581" s="1070"/>
      <c r="H581" s="1070"/>
      <c r="I581" s="1071"/>
    </row>
    <row r="582" spans="1:11" x14ac:dyDescent="0.25">
      <c r="A582" s="1233" t="s">
        <v>401</v>
      </c>
      <c r="B582" s="1234" t="e">
        <f>((B562-B581)/C562)/(100%-B576)</f>
        <v>#DIV/0!</v>
      </c>
      <c r="C582" s="1205"/>
      <c r="D582" s="1062"/>
      <c r="E582" s="901"/>
      <c r="F582" s="423"/>
      <c r="I582" s="485"/>
    </row>
    <row r="583" spans="1:11" ht="20.100000000000001" customHeight="1" x14ac:dyDescent="0.25">
      <c r="A583" s="1229" t="s">
        <v>402</v>
      </c>
      <c r="B583" s="1237" t="e">
        <f>B582/C558</f>
        <v>#DIV/0!</v>
      </c>
      <c r="C583" s="1205"/>
      <c r="D583" s="1062"/>
      <c r="F583" s="423"/>
      <c r="I583" s="485"/>
    </row>
    <row r="584" spans="1:11" ht="20.100000000000001" customHeight="1" thickBot="1" x14ac:dyDescent="0.3">
      <c r="A584" s="1231" t="s">
        <v>403</v>
      </c>
      <c r="B584" s="1232" t="e">
        <f>B583*C555</f>
        <v>#DIV/0!</v>
      </c>
      <c r="C584" s="1205"/>
      <c r="D584" s="1062"/>
      <c r="F584" s="423"/>
      <c r="I584" s="485"/>
    </row>
    <row r="585" spans="1:11" ht="20.100000000000001" customHeight="1" thickBot="1" x14ac:dyDescent="0.3">
      <c r="A585" s="1086" t="s">
        <v>404</v>
      </c>
      <c r="B585" s="1084"/>
      <c r="C585" s="1205"/>
      <c r="D585" s="1062"/>
      <c r="F585" s="423"/>
      <c r="I585" s="485"/>
    </row>
    <row r="586" spans="1:11" ht="20.100000000000001" customHeight="1" thickBot="1" x14ac:dyDescent="0.3">
      <c r="A586" s="1087" t="s">
        <v>405</v>
      </c>
      <c r="B586" s="1078" t="e">
        <f>B577+B582</f>
        <v>#DIV/0!</v>
      </c>
      <c r="C586" s="1205"/>
      <c r="D586" s="1062"/>
      <c r="G586" s="519"/>
      <c r="I586" s="485"/>
      <c r="J586" s="1094"/>
      <c r="K586" s="1094"/>
    </row>
    <row r="587" spans="1:11" ht="20.100000000000001" customHeight="1" thickBot="1" x14ac:dyDescent="0.3">
      <c r="A587" s="1088" t="s">
        <v>406</v>
      </c>
      <c r="B587" s="1217" t="e">
        <f>B586/C558</f>
        <v>#DIV/0!</v>
      </c>
      <c r="C587" s="1205"/>
      <c r="D587" s="1062"/>
      <c r="G587" s="519"/>
      <c r="I587" s="485"/>
      <c r="J587" s="1094"/>
      <c r="K587" s="1094"/>
    </row>
    <row r="588" spans="1:11" ht="20.100000000000001" customHeight="1" thickBot="1" x14ac:dyDescent="0.3">
      <c r="A588" s="1088" t="s">
        <v>407</v>
      </c>
      <c r="B588" s="1078" t="e">
        <f>B587*C555</f>
        <v>#DIV/0!</v>
      </c>
      <c r="C588" s="1205"/>
      <c r="D588" s="1062"/>
      <c r="E588" s="1068"/>
      <c r="I588" s="485"/>
      <c r="J588" s="1094"/>
      <c r="K588" s="1094"/>
    </row>
    <row r="589" spans="1:11" ht="20.100000000000001" customHeight="1" x14ac:dyDescent="0.3">
      <c r="C589" s="1205"/>
      <c r="D589" s="1068"/>
      <c r="E589" s="960"/>
      <c r="F589"/>
      <c r="J589" s="1094"/>
      <c r="K589" s="1094"/>
    </row>
    <row r="590" spans="1:11" ht="20.100000000000001" customHeight="1" x14ac:dyDescent="0.3">
      <c r="F590"/>
      <c r="J590" s="1094"/>
      <c r="K590" s="1094"/>
    </row>
    <row r="591" spans="1:11" ht="20.100000000000001" customHeight="1" thickBot="1" x14ac:dyDescent="0.3">
      <c r="C591" s="1073"/>
      <c r="D591" s="1420"/>
      <c r="E591" s="1420"/>
      <c r="F591" s="1420"/>
      <c r="G591" s="1420"/>
      <c r="H591" s="1420"/>
      <c r="I591" s="1420"/>
      <c r="J591" s="1094"/>
      <c r="K591" s="1094"/>
    </row>
    <row r="592" spans="1:11" ht="20.100000000000001" customHeight="1" thickBot="1" x14ac:dyDescent="0.3">
      <c r="A592" s="1221" t="s">
        <v>408</v>
      </c>
      <c r="B592" s="1221"/>
      <c r="C592" s="1221" t="s">
        <v>409</v>
      </c>
      <c r="D592" s="1221" t="s">
        <v>410</v>
      </c>
      <c r="E592" s="1221" t="s">
        <v>411</v>
      </c>
      <c r="F592" s="1221" t="s">
        <v>412</v>
      </c>
      <c r="G592" s="1067"/>
      <c r="H592" s="1067"/>
      <c r="I592" s="1067"/>
      <c r="J592" s="1094"/>
      <c r="K592" s="1094"/>
    </row>
    <row r="593" spans="1:11" ht="20.100000000000001" customHeight="1" x14ac:dyDescent="0.25">
      <c r="A593" s="1253" t="s">
        <v>413</v>
      </c>
      <c r="B593" s="1254"/>
      <c r="C593" s="1291" t="e">
        <f>B587</f>
        <v>#DIV/0!</v>
      </c>
      <c r="D593" s="1291">
        <f>'FICHE 7- Estimation des ventes'!D35</f>
        <v>0</v>
      </c>
      <c r="E593" s="1255">
        <v>250000</v>
      </c>
      <c r="F593" s="1256">
        <v>250000</v>
      </c>
      <c r="G593" s="1207"/>
      <c r="H593" s="1208"/>
      <c r="I593" s="1208"/>
      <c r="J593" s="1094"/>
      <c r="K593" s="1094"/>
    </row>
    <row r="594" spans="1:11" ht="20.100000000000001" customHeight="1" x14ac:dyDescent="0.25">
      <c r="A594" s="1246" t="s">
        <v>414</v>
      </c>
      <c r="B594" s="1091"/>
      <c r="C594" s="1223" t="e">
        <f>C593*C555</f>
        <v>#DIV/0!</v>
      </c>
      <c r="D594" s="1223">
        <f>D593*C555</f>
        <v>0</v>
      </c>
      <c r="E594" s="1223">
        <f>E593*C555</f>
        <v>0</v>
      </c>
      <c r="F594" s="1257">
        <f>F593*C555</f>
        <v>0</v>
      </c>
      <c r="G594" s="890"/>
      <c r="H594" s="890"/>
      <c r="I594" s="890"/>
      <c r="J594" s="1094"/>
      <c r="K594" s="1094"/>
    </row>
    <row r="595" spans="1:11" ht="20.100000000000001" customHeight="1" x14ac:dyDescent="0.25">
      <c r="A595" s="1258" t="s">
        <v>381</v>
      </c>
      <c r="B595" s="1251">
        <f>B556</f>
        <v>0.2</v>
      </c>
      <c r="C595" s="1223" t="e">
        <f>(C594*$B$595)*-1</f>
        <v>#DIV/0!</v>
      </c>
      <c r="D595" s="1223">
        <f>(D594*$B$595)*-1</f>
        <v>0</v>
      </c>
      <c r="E595" s="1223">
        <f>(E594*$B$595)*-1</f>
        <v>0</v>
      </c>
      <c r="F595" s="1257">
        <f t="shared" ref="F595" si="15">(F594*$B$595)*-1</f>
        <v>0</v>
      </c>
      <c r="G595" s="890"/>
      <c r="H595" s="890"/>
      <c r="I595" s="890"/>
      <c r="J595" s="1094"/>
      <c r="K595" s="1094"/>
    </row>
    <row r="596" spans="1:11" ht="20.100000000000001" customHeight="1" x14ac:dyDescent="0.25">
      <c r="A596" s="1258" t="s">
        <v>382</v>
      </c>
      <c r="B596" s="1251">
        <f>B557</f>
        <v>0.3</v>
      </c>
      <c r="C596" s="1223" t="e">
        <f>(C594+C595)*$B$596*-1</f>
        <v>#DIV/0!</v>
      </c>
      <c r="D596" s="1223">
        <f>(D594+D595)*$B$596*-1</f>
        <v>0</v>
      </c>
      <c r="E596" s="1223">
        <f t="shared" ref="E596:F596" si="16">(E594+E595)*$B$596*-1</f>
        <v>0</v>
      </c>
      <c r="F596" s="1257">
        <f t="shared" si="16"/>
        <v>0</v>
      </c>
      <c r="G596" s="890"/>
      <c r="H596" s="890"/>
      <c r="I596" s="890"/>
      <c r="J596" s="1094"/>
      <c r="K596" s="1094"/>
    </row>
    <row r="597" spans="1:11" x14ac:dyDescent="0.25">
      <c r="A597" s="1259" t="s">
        <v>415</v>
      </c>
      <c r="B597" s="1093"/>
      <c r="C597" s="1092" t="e">
        <f>SUM(C594:C596)</f>
        <v>#DIV/0!</v>
      </c>
      <c r="D597" s="1092">
        <f>D593*C558</f>
        <v>0</v>
      </c>
      <c r="E597" s="1092">
        <f>E593*C558</f>
        <v>0</v>
      </c>
      <c r="F597" s="1260">
        <f>F593*C558</f>
        <v>0</v>
      </c>
      <c r="G597" s="890"/>
      <c r="H597" s="890"/>
      <c r="I597" s="890"/>
      <c r="J597" s="1094"/>
      <c r="K597" s="1094"/>
    </row>
    <row r="598" spans="1:11" x14ac:dyDescent="0.25">
      <c r="A598" s="1242" t="s">
        <v>868</v>
      </c>
      <c r="B598" s="1251">
        <f>B576</f>
        <v>0.25</v>
      </c>
      <c r="C598" s="1223" t="e">
        <f>-C597*$B$598</f>
        <v>#DIV/0!</v>
      </c>
      <c r="D598" s="1223">
        <f>-D597*$B$598</f>
        <v>0</v>
      </c>
      <c r="E598" s="1223">
        <f>-E597*$B$598</f>
        <v>0</v>
      </c>
      <c r="F598" s="1257">
        <f>-F597*$B$598</f>
        <v>0</v>
      </c>
      <c r="G598" s="890"/>
      <c r="H598" s="890"/>
      <c r="I598" s="890"/>
      <c r="J598" s="1094"/>
      <c r="K598" s="1094"/>
    </row>
    <row r="599" spans="1:11" ht="14.4" thickBot="1" x14ac:dyDescent="0.3">
      <c r="A599" s="1261" t="s">
        <v>416</v>
      </c>
      <c r="B599" s="1262"/>
      <c r="C599" s="1263" t="e">
        <f>C597+C598</f>
        <v>#DIV/0!</v>
      </c>
      <c r="D599" s="1263">
        <f t="shared" ref="D599:F599" si="17">D597+D598</f>
        <v>0</v>
      </c>
      <c r="E599" s="1263">
        <f t="shared" si="17"/>
        <v>0</v>
      </c>
      <c r="F599" s="1264">
        <f t="shared" si="17"/>
        <v>0</v>
      </c>
      <c r="G599" s="890"/>
      <c r="H599" s="890"/>
      <c r="I599" s="890"/>
      <c r="J599" s="1094"/>
      <c r="K599" s="1094"/>
    </row>
    <row r="600" spans="1:11" ht="20.100000000000001" customHeight="1" thickBot="1" x14ac:dyDescent="0.3">
      <c r="B600" s="1265" t="s">
        <v>417</v>
      </c>
      <c r="C600" s="1266">
        <f>B577*(100%-B576)</f>
        <v>111111.11111111111</v>
      </c>
      <c r="D600" s="1267"/>
      <c r="E600" s="1267"/>
      <c r="F600" s="1267"/>
      <c r="G600" s="890"/>
      <c r="H600" s="890"/>
      <c r="I600" s="890"/>
      <c r="J600" s="1094"/>
      <c r="K600" s="1094"/>
    </row>
    <row r="601" spans="1:11" ht="20.100000000000001" customHeight="1" thickBot="1" x14ac:dyDescent="0.3">
      <c r="A601" s="1086" t="s">
        <v>418</v>
      </c>
      <c r="B601" s="1086"/>
      <c r="C601" s="1086"/>
      <c r="D601" s="1086"/>
      <c r="E601" s="1086"/>
      <c r="F601" s="1086"/>
      <c r="G601" s="1067"/>
      <c r="H601" s="1067"/>
      <c r="I601" s="1067"/>
      <c r="J601" s="1094"/>
      <c r="K601" s="1094"/>
    </row>
    <row r="602" spans="1:11" ht="20.100000000000001" customHeight="1" x14ac:dyDescent="0.25">
      <c r="A602" s="1277" t="str">
        <f t="shared" ref="A602:A610" si="18">A561</f>
        <v>Invest à recoupe prioritaire (Publisher, …)</v>
      </c>
      <c r="B602" s="1278">
        <f t="shared" ref="B602:B610" si="19">E561</f>
        <v>0.9</v>
      </c>
      <c r="C602" s="1279">
        <f>$C$600*B602</f>
        <v>100000</v>
      </c>
      <c r="D602" s="1279" cm="1">
        <f t="array" ref="D602">_xlfn.IFS($D$599*B602&lt;C602,$D$599*B602,$D$599*B602&gt;C602,C602,C602=0,0)</f>
        <v>0</v>
      </c>
      <c r="E602" s="1279" cm="1">
        <f t="array" ref="E602">_xlfn.IFS($E$599*B602&lt;C602,$E$599*B602,$E$599*B602&gt;C602,C602,C602=0,0)</f>
        <v>0</v>
      </c>
      <c r="F602" s="1280" cm="1">
        <f t="array" ref="F602">_xlfn.IFS($F$599*B602&lt;C602,$F$599*B602,$F$599*B602&gt;C602,C602,C602=0,0)</f>
        <v>0</v>
      </c>
      <c r="G602" s="890"/>
      <c r="H602" s="890"/>
      <c r="I602" s="890"/>
      <c r="J602" s="1094"/>
      <c r="K602" s="1094"/>
    </row>
    <row r="603" spans="1:11" ht="20.100000000000001" customHeight="1" x14ac:dyDescent="0.25">
      <c r="A603" s="1268" t="str">
        <f t="shared" si="18"/>
        <v>Wallimage</v>
      </c>
      <c r="B603" s="1251" t="e">
        <f t="shared" si="19"/>
        <v>#DIV/0!</v>
      </c>
      <c r="C603" s="1223" t="e">
        <f t="shared" ref="C603:C610" si="20">$C$600*B603</f>
        <v>#DIV/0!</v>
      </c>
      <c r="D603" s="1223" t="e" cm="1">
        <f t="array" ref="D603">_xlfn.IFS($D$599*B603&lt;C603,$D$599*B603,$D$599*B603&gt;C603,C603,C603=0,0)</f>
        <v>#DIV/0!</v>
      </c>
      <c r="E603" s="1223" t="e" cm="1">
        <f t="array" ref="E603">_xlfn.IFS($E$599*B603&lt;C603,$E$599*B603,$E$599*B603&gt;C603,C603,C603=0,0)</f>
        <v>#DIV/0!</v>
      </c>
      <c r="F603" s="1257" t="e" cm="1">
        <f t="array" ref="F603">_xlfn.IFS($F$599*B603&lt;C603,$F$599*B603,$F$599*B603&gt;C603,C603,C603=0,0)</f>
        <v>#DIV/0!</v>
      </c>
      <c r="G603" s="890"/>
      <c r="H603" s="890"/>
      <c r="I603" s="890"/>
      <c r="J603" s="1094"/>
      <c r="K603" s="1094"/>
    </row>
    <row r="604" spans="1:11" ht="20.100000000000001" customHeight="1" x14ac:dyDescent="0.25">
      <c r="A604" s="1268">
        <f t="shared" si="18"/>
        <v>0</v>
      </c>
      <c r="B604" s="1251" t="e">
        <f t="shared" si="19"/>
        <v>#DIV/0!</v>
      </c>
      <c r="C604" s="1223" t="e">
        <f t="shared" si="20"/>
        <v>#DIV/0!</v>
      </c>
      <c r="D604" s="1223" t="e" cm="1">
        <f t="array" ref="D604">_xlfn.IFS($D$599*B604&lt;C604,$D$599*B604,$D$599*B604&gt;C604,C604,C604=0,0)</f>
        <v>#DIV/0!</v>
      </c>
      <c r="E604" s="1223" t="e" cm="1">
        <f t="array" ref="E604">_xlfn.IFS($E$599*B604&lt;C604,$E$599*B604,$E$599*B604&gt;C604,C604,C604=0,0)</f>
        <v>#DIV/0!</v>
      </c>
      <c r="F604" s="1257" t="e" cm="1">
        <f t="array" ref="F604">_xlfn.IFS($F$599*B604&lt;C604,$F$599*B604,$F$599*B604&gt;C604,C604,C604=0,0)</f>
        <v>#DIV/0!</v>
      </c>
      <c r="G604" s="890"/>
      <c r="H604" s="890"/>
      <c r="I604" s="890"/>
      <c r="J604" s="1094"/>
      <c r="K604" s="1094"/>
    </row>
    <row r="605" spans="1:11" ht="20.100000000000001" customHeight="1" x14ac:dyDescent="0.25">
      <c r="A605" s="1268">
        <f t="shared" si="18"/>
        <v>0</v>
      </c>
      <c r="B605" s="1251" t="e">
        <f t="shared" si="19"/>
        <v>#DIV/0!</v>
      </c>
      <c r="C605" s="1223" t="e">
        <f t="shared" si="20"/>
        <v>#DIV/0!</v>
      </c>
      <c r="D605" s="1223" t="e" cm="1">
        <f t="array" ref="D605">_xlfn.IFS($D$599*B605&lt;C605,$D$599*B605,$D$599*B605&gt;C605,C605,C605=0,0)</f>
        <v>#DIV/0!</v>
      </c>
      <c r="E605" s="1223" t="e" cm="1">
        <f t="array" ref="E605">_xlfn.IFS($E$599*B605&lt;C605,$E$599*B605,$E$599*B605&gt;C605,C605,C605=0,0)</f>
        <v>#DIV/0!</v>
      </c>
      <c r="F605" s="1257" t="e" cm="1">
        <f t="array" ref="F605">_xlfn.IFS($F$599*B605&lt;C605,$F$599*B605,$F$599*B605&gt;C605,C605,C605=0,0)</f>
        <v>#DIV/0!</v>
      </c>
      <c r="G605" s="890"/>
      <c r="H605" s="890"/>
      <c r="I605" s="890"/>
      <c r="J605" s="1094"/>
      <c r="K605" s="1094"/>
    </row>
    <row r="606" spans="1:11" ht="20.100000000000001" customHeight="1" x14ac:dyDescent="0.25">
      <c r="A606" s="1268" t="str">
        <f t="shared" si="18"/>
        <v>Studio B</v>
      </c>
      <c r="B606" s="1251" t="e">
        <f t="shared" si="19"/>
        <v>#DIV/0!</v>
      </c>
      <c r="C606" s="1223" t="e">
        <f t="shared" si="20"/>
        <v>#DIV/0!</v>
      </c>
      <c r="D606" s="1223" t="e" cm="1">
        <f t="array" ref="D606">_xlfn.IFS($D$599*B606&lt;C606,$D$599*B606,$D$599*B606&gt;C606,C606,C606=0,0)</f>
        <v>#DIV/0!</v>
      </c>
      <c r="E606" s="1223" t="e" cm="1">
        <f t="array" ref="E606">_xlfn.IFS($E$599*B606&lt;C606,$E$599*B606,$E$599*B606&gt;C606,C606,C606=0,0)</f>
        <v>#DIV/0!</v>
      </c>
      <c r="F606" s="1257" t="e" cm="1">
        <f t="array" ref="F606">_xlfn.IFS($F$599*B606&lt;C606,$F$599*B606,$F$599*B606&gt;C606,C606,C606=0,0)</f>
        <v>#DIV/0!</v>
      </c>
      <c r="G606" s="890"/>
      <c r="H606" s="890"/>
      <c r="I606" s="890"/>
      <c r="J606" s="1094"/>
      <c r="K606" s="1094"/>
    </row>
    <row r="607" spans="1:11" ht="20.100000000000001" customHeight="1" x14ac:dyDescent="0.25">
      <c r="A607" s="1268">
        <f t="shared" si="18"/>
        <v>0</v>
      </c>
      <c r="B607" s="1251" t="e">
        <f t="shared" si="19"/>
        <v>#DIV/0!</v>
      </c>
      <c r="C607" s="1223" t="e">
        <f t="shared" si="20"/>
        <v>#DIV/0!</v>
      </c>
      <c r="D607" s="1223" t="e" cm="1">
        <f t="array" ref="D607">_xlfn.IFS($D$599*B607&lt;C607,$D$599*B607,$D$599*B607&gt;C607,C607,C607=0,0)</f>
        <v>#DIV/0!</v>
      </c>
      <c r="E607" s="1223" t="e" cm="1">
        <f t="array" ref="E607">_xlfn.IFS($E$599*B607&lt;C607,$E$599*B607,$E$599*B607&gt;C607,C607,C607=0,0)</f>
        <v>#DIV/0!</v>
      </c>
      <c r="F607" s="1257" t="e" cm="1">
        <f t="array" ref="F607">_xlfn.IFS($F$599*B607&lt;C607,$F$599*B607,$F$599*B607&gt;C607,C607,C607=0,0)</f>
        <v>#DIV/0!</v>
      </c>
      <c r="G607" s="890"/>
      <c r="H607" s="890"/>
      <c r="I607" s="890"/>
      <c r="J607" s="1094"/>
      <c r="K607" s="1094"/>
    </row>
    <row r="608" spans="1:11" ht="20.100000000000001" customHeight="1" x14ac:dyDescent="0.25">
      <c r="A608" s="1268">
        <f t="shared" si="18"/>
        <v>0</v>
      </c>
      <c r="B608" s="1251" t="e">
        <f t="shared" si="19"/>
        <v>#DIV/0!</v>
      </c>
      <c r="C608" s="1223" t="e">
        <f t="shared" si="20"/>
        <v>#DIV/0!</v>
      </c>
      <c r="D608" s="1223" t="e" cm="1">
        <f t="array" ref="D608">_xlfn.IFS($D$599*B608&lt;C608,$D$599*B608,$D$599*B608&gt;C608,C608,C608=0,0)</f>
        <v>#DIV/0!</v>
      </c>
      <c r="E608" s="1223" t="e" cm="1">
        <f t="array" ref="E608">_xlfn.IFS($E$599*B608&lt;C608,$E$599*B608,$E$599*B608&gt;C608,C608,C608=0,0)</f>
        <v>#DIV/0!</v>
      </c>
      <c r="F608" s="1257" t="e" cm="1">
        <f t="array" ref="F608">_xlfn.IFS($F$599*B608&lt;C608,$F$599*B608,$F$599*B608&gt;C608,C608,C608=0,0)</f>
        <v>#DIV/0!</v>
      </c>
      <c r="G608" s="890"/>
      <c r="H608" s="890"/>
      <c r="I608" s="890"/>
      <c r="J608" s="1094"/>
      <c r="K608" s="1094"/>
    </row>
    <row r="609" spans="1:11" ht="20.100000000000001" customHeight="1" x14ac:dyDescent="0.25">
      <c r="A609" s="1268">
        <f t="shared" si="18"/>
        <v>0</v>
      </c>
      <c r="B609" s="1251" t="e">
        <f t="shared" si="19"/>
        <v>#DIV/0!</v>
      </c>
      <c r="C609" s="1223" t="e">
        <f t="shared" si="20"/>
        <v>#DIV/0!</v>
      </c>
      <c r="D609" s="1223" t="e" cm="1">
        <f t="array" ref="D609">_xlfn.IFS($D$599*B609&lt;C609,$D$599*B609,$D$599*B609&gt;C609,C609,C609=0,0)</f>
        <v>#DIV/0!</v>
      </c>
      <c r="E609" s="1223" t="e" cm="1">
        <f t="array" ref="E609">_xlfn.IFS($E$599*B609&lt;C609,$E$599*B609,$E$599*B609&gt;C609,C609,C609=0,0)</f>
        <v>#DIV/0!</v>
      </c>
      <c r="F609" s="1257" t="e" cm="1">
        <f t="array" ref="F609">_xlfn.IFS($F$599*B609&lt;C609,$F$599*B609,$F$599*B609&gt;C609,C609,C609=0,0)</f>
        <v>#DIV/0!</v>
      </c>
      <c r="G609" s="890"/>
      <c r="H609" s="890"/>
      <c r="I609" s="890"/>
      <c r="J609" s="1094"/>
      <c r="K609" s="1094"/>
    </row>
    <row r="610" spans="1:11" ht="20.100000000000001" customHeight="1" x14ac:dyDescent="0.25">
      <c r="A610" s="1268" t="str">
        <f t="shared" si="18"/>
        <v>Différentiel correction invest Wallimage</v>
      </c>
      <c r="B610" s="1251" t="e">
        <f t="shared" si="19"/>
        <v>#DIV/0!</v>
      </c>
      <c r="C610" s="1223" t="e">
        <f t="shared" si="20"/>
        <v>#DIV/0!</v>
      </c>
      <c r="D610" s="1223" t="e" cm="1">
        <f t="array" ref="D610">_xlfn.IFS($D$599*B610&lt;C610,$D$599*B610,$D$599*B610&gt;C610,C610,C610=0,0)</f>
        <v>#DIV/0!</v>
      </c>
      <c r="E610" s="1223" t="e" cm="1">
        <f t="array" ref="E610">_xlfn.IFS($E$599*B610&lt;C610,$E$599*B610,$E$599*B610&gt;C610,C610,C610=0,0)</f>
        <v>#DIV/0!</v>
      </c>
      <c r="F610" s="1257" t="e" cm="1">
        <f t="array" ref="F610">_xlfn.IFS($F$599*B610&lt;C610,$F$599*B610,$F$599*B610&gt;C610,C610,C610=0,0)</f>
        <v>#DIV/0!</v>
      </c>
      <c r="G610" s="890"/>
      <c r="H610" s="890"/>
      <c r="I610" s="890"/>
      <c r="J610" s="1094"/>
      <c r="K610" s="1094"/>
    </row>
    <row r="611" spans="1:11" ht="20.100000000000001" customHeight="1" thickBot="1" x14ac:dyDescent="0.3">
      <c r="A611" s="1269" t="s">
        <v>419</v>
      </c>
      <c r="B611" s="1270"/>
      <c r="C611" s="1271" t="e">
        <f>-SUM(C602:C610)+C599</f>
        <v>#DIV/0!</v>
      </c>
      <c r="D611" s="1271" t="e">
        <f>-SUM(D602:D610)+D599</f>
        <v>#DIV/0!</v>
      </c>
      <c r="E611" s="1271" t="e">
        <f>-SUM(E602:E610)+E599</f>
        <v>#DIV/0!</v>
      </c>
      <c r="F611" s="1272" t="e">
        <f>-SUM(F602:F610)+F599</f>
        <v>#DIV/0!</v>
      </c>
      <c r="G611" s="890"/>
      <c r="H611" s="890"/>
      <c r="I611" s="890"/>
      <c r="J611" s="1094"/>
      <c r="K611" s="1094"/>
    </row>
    <row r="612" spans="1:11" ht="20.100000000000001" customHeight="1" thickBot="1" x14ac:dyDescent="0.3">
      <c r="A612" s="1086" t="s">
        <v>420</v>
      </c>
      <c r="B612" s="1086"/>
      <c r="C612" s="1086"/>
      <c r="D612" s="1086"/>
      <c r="E612" s="1086"/>
      <c r="F612" s="1086"/>
      <c r="G612" s="1067"/>
      <c r="H612" s="1067"/>
      <c r="I612" s="1067"/>
      <c r="J612" s="1094"/>
      <c r="K612" s="1094"/>
    </row>
    <row r="613" spans="1:11" ht="20.100000000000001" customHeight="1" x14ac:dyDescent="0.25">
      <c r="A613" s="1277" t="str">
        <f>A602</f>
        <v>Invest à recoupe prioritaire (Publisher, …)</v>
      </c>
      <c r="B613" s="1278" t="e">
        <f t="shared" ref="B613:B621" si="21">F561</f>
        <v>#DIV/0!</v>
      </c>
      <c r="C613" s="1279" t="e">
        <f>$C$611*B613</f>
        <v>#DIV/0!</v>
      </c>
      <c r="D613" s="1252" t="e" cm="1">
        <f t="array" ref="D613">_xlfn.IFS($D$611=0,0,$D$611&gt;$C$611,C613,$D$611&lt;$C$611,$D$611*B613)</f>
        <v>#DIV/0!</v>
      </c>
      <c r="E613" s="1252" t="e" cm="1">
        <f t="array" ref="E613">_xlfn.IFS($E$611=0,0,$E$611&gt;$C$611,C613,$E$611&lt;$C$611,$E$611*B613)</f>
        <v>#DIV/0!</v>
      </c>
      <c r="F613" s="1281" t="e" cm="1">
        <f t="array" ref="F613">_xlfn.IFS($F$611=0,0,$F$611&gt;$C$611,C613,$F$611&lt;$C$611,$F$611*B613)</f>
        <v>#DIV/0!</v>
      </c>
      <c r="G613" s="890"/>
      <c r="H613" s="890"/>
      <c r="I613" s="890"/>
      <c r="J613" s="1094"/>
      <c r="K613" s="1094"/>
    </row>
    <row r="614" spans="1:11" ht="20.100000000000001" customHeight="1" x14ac:dyDescent="0.25">
      <c r="A614" s="1268" t="str">
        <f t="shared" ref="A614:A621" si="22">A603</f>
        <v>Wallimage</v>
      </c>
      <c r="B614" s="1251" t="e">
        <f t="shared" si="21"/>
        <v>#DIV/0!</v>
      </c>
      <c r="C614" s="1223" t="e">
        <f t="shared" ref="C614:C621" si="23">$C$611*B614</f>
        <v>#DIV/0!</v>
      </c>
      <c r="D614" s="1069" t="e" cm="1">
        <f t="array" ref="D614">_xlfn.IFS($D$611=0,0,$D$611&gt;$C$611,C614,$D$611&lt;$C$611,$D$611*B614)</f>
        <v>#DIV/0!</v>
      </c>
      <c r="E614" s="1069" t="e" cm="1">
        <f t="array" ref="E614">_xlfn.IFS($E$611=0,0,$E$611&gt;$C$611,C614,$E$611&lt;$C$611,$E$611*B614)</f>
        <v>#DIV/0!</v>
      </c>
      <c r="F614" s="1273" t="e" cm="1">
        <f t="array" ref="F614">_xlfn.IFS($F$611=0,0,$F$611&gt;$C$611,C614,$F$611&lt;$C$611,$F$611*B614)</f>
        <v>#DIV/0!</v>
      </c>
      <c r="G614" s="890"/>
      <c r="H614" s="890"/>
      <c r="I614" s="890"/>
      <c r="J614" s="1094"/>
      <c r="K614" s="1094"/>
    </row>
    <row r="615" spans="1:11" ht="20.100000000000001" customHeight="1" x14ac:dyDescent="0.25">
      <c r="A615" s="1268">
        <f t="shared" si="22"/>
        <v>0</v>
      </c>
      <c r="B615" s="1251" t="e">
        <f t="shared" si="21"/>
        <v>#DIV/0!</v>
      </c>
      <c r="C615" s="1223" t="e">
        <f t="shared" si="23"/>
        <v>#DIV/0!</v>
      </c>
      <c r="D615" s="1069" t="e" cm="1">
        <f t="array" ref="D615">_xlfn.IFS($D$611=0,0,$D$611&gt;$C$611,C615,$D$611&lt;$C$611,$D$611*B615)</f>
        <v>#DIV/0!</v>
      </c>
      <c r="E615" s="1069" t="e" cm="1">
        <f t="array" ref="E615">_xlfn.IFS($E$611=0,0,$E$611&gt;$C$611,C615,$E$611&lt;$C$611,$E$611*B615)</f>
        <v>#DIV/0!</v>
      </c>
      <c r="F615" s="1273" t="e" cm="1">
        <f t="array" ref="F615">_xlfn.IFS($F$611=0,0,$F$611&gt;$C$611,C615,$F$611&lt;$C$611,$F$611*B615)</f>
        <v>#DIV/0!</v>
      </c>
      <c r="G615" s="890"/>
      <c r="H615" s="890"/>
      <c r="I615" s="890"/>
      <c r="J615" s="1094"/>
      <c r="K615" s="1094"/>
    </row>
    <row r="616" spans="1:11" ht="20.100000000000001" customHeight="1" x14ac:dyDescent="0.25">
      <c r="A616" s="1268">
        <f t="shared" si="22"/>
        <v>0</v>
      </c>
      <c r="B616" s="1251" t="e">
        <f t="shared" si="21"/>
        <v>#DIV/0!</v>
      </c>
      <c r="C616" s="1223" t="e">
        <f t="shared" si="23"/>
        <v>#DIV/0!</v>
      </c>
      <c r="D616" s="1069" t="e" cm="1">
        <f t="array" ref="D616">_xlfn.IFS($D$611=0,0,$D$611&gt;$C$611,C616,$D$611&lt;$C$611,$D$611*B616)</f>
        <v>#DIV/0!</v>
      </c>
      <c r="E616" s="1069" t="e" cm="1">
        <f t="array" ref="E616">_xlfn.IFS($E$611=0,0,$E$611&gt;$C$611,C616,$E$611&lt;$C$611,$E$611*B616)</f>
        <v>#DIV/0!</v>
      </c>
      <c r="F616" s="1273" t="e" cm="1">
        <f t="array" ref="F616">_xlfn.IFS($F$611=0,0,$F$611&gt;$C$611,C616,$F$611&lt;$C$611,$F$611*B616)</f>
        <v>#DIV/0!</v>
      </c>
      <c r="G616" s="890"/>
      <c r="H616" s="890"/>
      <c r="I616" s="890"/>
      <c r="J616" s="1094"/>
      <c r="K616" s="1094"/>
    </row>
    <row r="617" spans="1:11" ht="20.100000000000001" customHeight="1" x14ac:dyDescent="0.25">
      <c r="A617" s="1268" t="str">
        <f t="shared" si="22"/>
        <v>Studio B</v>
      </c>
      <c r="B617" s="1251" t="e">
        <f t="shared" si="21"/>
        <v>#DIV/0!</v>
      </c>
      <c r="C617" s="1223" t="e">
        <f t="shared" si="23"/>
        <v>#DIV/0!</v>
      </c>
      <c r="D617" s="1069" t="e" cm="1">
        <f t="array" ref="D617">_xlfn.IFS($D$611=0,0,$D$611&gt;$C$611,C617,$D$611&lt;$C$611,$D$611*B617)</f>
        <v>#DIV/0!</v>
      </c>
      <c r="E617" s="1069" t="e" cm="1">
        <f t="array" ref="E617">_xlfn.IFS($E$611=0,0,$E$611&gt;$C$611,C617,$E$611&lt;$C$611,$E$611*B617)</f>
        <v>#DIV/0!</v>
      </c>
      <c r="F617" s="1273" t="e" cm="1">
        <f t="array" ref="F617">_xlfn.IFS($F$611=0,0,$F$611&gt;$C$611,C617,$F$611&lt;$C$611,$F$611*B617)</f>
        <v>#DIV/0!</v>
      </c>
      <c r="G617" s="890"/>
      <c r="H617" s="890"/>
      <c r="I617" s="890"/>
      <c r="J617" s="1094"/>
      <c r="K617" s="1094"/>
    </row>
    <row r="618" spans="1:11" ht="20.100000000000001" customHeight="1" x14ac:dyDescent="0.25">
      <c r="A618" s="1268">
        <f t="shared" si="22"/>
        <v>0</v>
      </c>
      <c r="B618" s="1251" t="e">
        <f t="shared" si="21"/>
        <v>#DIV/0!</v>
      </c>
      <c r="C618" s="1223" t="e">
        <f t="shared" si="23"/>
        <v>#DIV/0!</v>
      </c>
      <c r="D618" s="1069" t="e" cm="1">
        <f t="array" ref="D618">_xlfn.IFS($D$611=0,0,$D$611&gt;$C$611,C618,$D$611&lt;$C$611,$D$611*B618)</f>
        <v>#DIV/0!</v>
      </c>
      <c r="E618" s="1069" t="e" cm="1">
        <f t="array" ref="E618">_xlfn.IFS($E$611=0,0,$E$611&gt;$C$611,C618,$E$611&lt;$C$611,$E$611*B618)</f>
        <v>#DIV/0!</v>
      </c>
      <c r="F618" s="1273" t="e" cm="1">
        <f t="array" ref="F618">_xlfn.IFS($F$611=0,0,$F$611&gt;$C$611,C618,$F$611&lt;$C$611,$F$611*B618)</f>
        <v>#DIV/0!</v>
      </c>
      <c r="G618" s="890"/>
      <c r="H618" s="890"/>
      <c r="I618" s="890"/>
      <c r="J618" s="1094"/>
      <c r="K618" s="1094"/>
    </row>
    <row r="619" spans="1:11" ht="20.100000000000001" customHeight="1" x14ac:dyDescent="0.25">
      <c r="A619" s="1268">
        <f t="shared" si="22"/>
        <v>0</v>
      </c>
      <c r="B619" s="1251" t="e">
        <f t="shared" si="21"/>
        <v>#DIV/0!</v>
      </c>
      <c r="C619" s="1223" t="e">
        <f t="shared" si="23"/>
        <v>#DIV/0!</v>
      </c>
      <c r="D619" s="1069" t="e" cm="1">
        <f t="array" ref="D619">_xlfn.IFS($D$611=0,0,$D$611&gt;$C$611,C619,$D$611&lt;$C$611,$D$611*B619)</f>
        <v>#DIV/0!</v>
      </c>
      <c r="E619" s="1069" t="e" cm="1">
        <f t="array" ref="E619">_xlfn.IFS($E$611=0,0,$E$611&gt;$C$611,C619,$E$611&lt;$C$611,$E$611*B619)</f>
        <v>#DIV/0!</v>
      </c>
      <c r="F619" s="1273" t="e" cm="1">
        <f t="array" ref="F619">_xlfn.IFS($F$611=0,0,$F$611&gt;$C$611,C619,$F$611&lt;$C$611,$F$611*B619)</f>
        <v>#DIV/0!</v>
      </c>
      <c r="G619" s="890"/>
      <c r="H619" s="890"/>
      <c r="I619" s="890"/>
      <c r="J619" s="1094"/>
      <c r="K619" s="1094"/>
    </row>
    <row r="620" spans="1:11" ht="20.100000000000001" customHeight="1" x14ac:dyDescent="0.25">
      <c r="A620" s="1268">
        <f t="shared" si="22"/>
        <v>0</v>
      </c>
      <c r="B620" s="1251" t="e">
        <f t="shared" si="21"/>
        <v>#DIV/0!</v>
      </c>
      <c r="C620" s="1223" t="e">
        <f t="shared" si="23"/>
        <v>#DIV/0!</v>
      </c>
      <c r="D620" s="1069" t="e" cm="1">
        <f t="array" ref="D620">_xlfn.IFS($D$611=0,0,$D$611&gt;$C$611,C620,$D$611&lt;$C$611,$D$611*B620)</f>
        <v>#DIV/0!</v>
      </c>
      <c r="E620" s="1069" t="e" cm="1">
        <f t="array" ref="E620">_xlfn.IFS($E$611=0,0,$E$611&gt;$C$611,C620,$E$611&lt;$C$611,$E$611*B620)</f>
        <v>#DIV/0!</v>
      </c>
      <c r="F620" s="1273" t="e" cm="1">
        <f t="array" ref="F620">_xlfn.IFS($F$611=0,0,$F$611&gt;$C$611,C620,$F$611&lt;$C$611,$F$611*B620)</f>
        <v>#DIV/0!</v>
      </c>
      <c r="G620" s="890"/>
      <c r="H620" s="890"/>
      <c r="I620" s="890"/>
      <c r="J620" s="1094"/>
      <c r="K620" s="1094"/>
    </row>
    <row r="621" spans="1:11" ht="20.100000000000001" customHeight="1" x14ac:dyDescent="0.25">
      <c r="A621" s="1268" t="str">
        <f t="shared" si="22"/>
        <v>Différentiel correction invest Wallimage</v>
      </c>
      <c r="B621" s="1251" t="e">
        <f t="shared" si="21"/>
        <v>#DIV/0!</v>
      </c>
      <c r="C621" s="1223" t="e">
        <f t="shared" si="23"/>
        <v>#DIV/0!</v>
      </c>
      <c r="D621" s="1069" t="e" cm="1">
        <f t="array" ref="D621">_xlfn.IFS($D$611=0,0,$D$611&gt;$C$611,C621,$D$611&lt;$C$611,$D$611*B621)</f>
        <v>#DIV/0!</v>
      </c>
      <c r="E621" s="1069" t="e" cm="1">
        <f t="array" ref="E621">_xlfn.IFS($E$611=0,0,$E$611&gt;$C$611,C621,$E$611&lt;$C$611,$E$611*B621)</f>
        <v>#DIV/0!</v>
      </c>
      <c r="F621" s="1273" t="e" cm="1">
        <f t="array" ref="F621">_xlfn.IFS($F$611=0,0,$F$611&gt;$C$611,C621,$F$611&lt;$C$611,$F$611*B621)</f>
        <v>#DIV/0!</v>
      </c>
      <c r="G621" s="890"/>
      <c r="H621" s="890"/>
      <c r="I621" s="890"/>
      <c r="J621" s="1094"/>
      <c r="K621" s="1094"/>
    </row>
    <row r="622" spans="1:11" ht="20.100000000000001" customHeight="1" thickBot="1" x14ac:dyDescent="0.3">
      <c r="A622" s="1269" t="s">
        <v>419</v>
      </c>
      <c r="B622" s="1270"/>
      <c r="C622" s="1271" t="e">
        <f>-SUM(C613:C621)+C611</f>
        <v>#DIV/0!</v>
      </c>
      <c r="D622" s="1271" t="e">
        <f t="shared" ref="D622:F622" si="24">-SUM(D613:D621)+D611</f>
        <v>#DIV/0!</v>
      </c>
      <c r="E622" s="1271" t="e">
        <f t="shared" si="24"/>
        <v>#DIV/0!</v>
      </c>
      <c r="F622" s="1272" t="e">
        <f t="shared" si="24"/>
        <v>#DIV/0!</v>
      </c>
      <c r="G622" s="890"/>
      <c r="H622" s="890"/>
      <c r="I622" s="890"/>
      <c r="J622" s="1094"/>
      <c r="K622" s="1094"/>
    </row>
    <row r="623" spans="1:11" ht="20.100000000000001" customHeight="1" thickBot="1" x14ac:dyDescent="0.3">
      <c r="A623" s="1086" t="s">
        <v>421</v>
      </c>
      <c r="B623" s="1086"/>
      <c r="C623" s="1086"/>
      <c r="D623" s="1086"/>
      <c r="E623" s="1086"/>
      <c r="F623" s="1086"/>
      <c r="G623" s="1067"/>
      <c r="H623" s="1067"/>
      <c r="I623" s="1067"/>
      <c r="J623" s="1094"/>
      <c r="K623" s="1094"/>
    </row>
    <row r="624" spans="1:11" ht="20.100000000000001" customHeight="1" x14ac:dyDescent="0.25">
      <c r="A624" s="1277" t="str">
        <f t="shared" ref="A624:A632" si="25">A613</f>
        <v>Invest à recoupe prioritaire (Publisher, …)</v>
      </c>
      <c r="B624" s="1278" t="e">
        <f t="shared" ref="B624:B632" si="26">G561</f>
        <v>#DIV/0!</v>
      </c>
      <c r="C624" s="1282"/>
      <c r="D624" s="1252" t="e">
        <f>IF($D$622=0,0,$D$622*B624)</f>
        <v>#DIV/0!</v>
      </c>
      <c r="E624" s="1252" t="e">
        <f>IF($E$622=0,0,$E$622*B624)</f>
        <v>#DIV/0!</v>
      </c>
      <c r="F624" s="1281" t="e">
        <f>IF($F$622=0,0,$F$622*B624)</f>
        <v>#DIV/0!</v>
      </c>
      <c r="G624" s="890"/>
      <c r="H624" s="890"/>
      <c r="I624" s="890"/>
      <c r="J624" s="1094"/>
      <c r="K624" s="1094"/>
    </row>
    <row r="625" spans="1:12" ht="20.100000000000001" customHeight="1" x14ac:dyDescent="0.25">
      <c r="A625" s="1268" t="str">
        <f t="shared" si="25"/>
        <v>Wallimage</v>
      </c>
      <c r="B625" s="1251">
        <f t="shared" si="26"/>
        <v>0.05</v>
      </c>
      <c r="C625" s="1275"/>
      <c r="D625" s="1069" t="e">
        <f t="shared" ref="D625:D632" si="27">IF($D$622=0,0,$D$622*B625)</f>
        <v>#DIV/0!</v>
      </c>
      <c r="E625" s="1069" t="e">
        <f t="shared" ref="E625:E632" si="28">IF($E$622=0,0,$E$622*B625)</f>
        <v>#DIV/0!</v>
      </c>
      <c r="F625" s="1273" t="e">
        <f t="shared" ref="F625:F632" si="29">IF($F$622=0,0,$F$622*B625)</f>
        <v>#DIV/0!</v>
      </c>
      <c r="G625" s="890"/>
      <c r="H625" s="890"/>
      <c r="I625" s="890"/>
      <c r="J625" s="1094"/>
      <c r="K625" s="1094"/>
    </row>
    <row r="626" spans="1:12" ht="20.100000000000001" customHeight="1" x14ac:dyDescent="0.25">
      <c r="A626" s="1268">
        <f t="shared" si="25"/>
        <v>0</v>
      </c>
      <c r="B626" s="1251" t="e">
        <f t="shared" si="26"/>
        <v>#DIV/0!</v>
      </c>
      <c r="C626" s="1275"/>
      <c r="D626" s="1069" t="e">
        <f t="shared" si="27"/>
        <v>#DIV/0!</v>
      </c>
      <c r="E626" s="1069" t="e">
        <f t="shared" si="28"/>
        <v>#DIV/0!</v>
      </c>
      <c r="F626" s="1273" t="e">
        <f t="shared" si="29"/>
        <v>#DIV/0!</v>
      </c>
      <c r="G626" s="890"/>
      <c r="H626" s="890"/>
      <c r="I626" s="890"/>
      <c r="J626" s="1094"/>
      <c r="K626" s="1094"/>
    </row>
    <row r="627" spans="1:12" ht="20.100000000000001" customHeight="1" x14ac:dyDescent="0.25">
      <c r="A627" s="1268">
        <f t="shared" si="25"/>
        <v>0</v>
      </c>
      <c r="B627" s="1251">
        <f t="shared" si="26"/>
        <v>0</v>
      </c>
      <c r="C627" s="1275"/>
      <c r="D627" s="1069" t="e">
        <f t="shared" si="27"/>
        <v>#DIV/0!</v>
      </c>
      <c r="E627" s="1069" t="e">
        <f t="shared" si="28"/>
        <v>#DIV/0!</v>
      </c>
      <c r="F627" s="1273" t="e">
        <f t="shared" si="29"/>
        <v>#DIV/0!</v>
      </c>
      <c r="G627" s="890"/>
      <c r="H627" s="890"/>
      <c r="I627" s="890"/>
      <c r="J627" s="1094"/>
      <c r="K627" s="1094"/>
    </row>
    <row r="628" spans="1:12" ht="20.100000000000001" customHeight="1" x14ac:dyDescent="0.25">
      <c r="A628" s="1268" t="str">
        <f t="shared" si="25"/>
        <v>Studio B</v>
      </c>
      <c r="B628" s="1251" t="e">
        <f t="shared" si="26"/>
        <v>#DIV/0!</v>
      </c>
      <c r="C628" s="1275"/>
      <c r="D628" s="1069" t="e">
        <f t="shared" si="27"/>
        <v>#DIV/0!</v>
      </c>
      <c r="E628" s="1069" t="e">
        <f t="shared" si="28"/>
        <v>#DIV/0!</v>
      </c>
      <c r="F628" s="1273" t="e">
        <f t="shared" si="29"/>
        <v>#DIV/0!</v>
      </c>
      <c r="G628" s="890"/>
      <c r="H628" s="890"/>
      <c r="I628" s="890"/>
      <c r="J628" s="1094"/>
      <c r="K628" s="1094"/>
    </row>
    <row r="629" spans="1:12" ht="20.100000000000001" customHeight="1" x14ac:dyDescent="0.25">
      <c r="A629" s="1268">
        <f t="shared" si="25"/>
        <v>0</v>
      </c>
      <c r="B629" s="1251" t="e">
        <f t="shared" si="26"/>
        <v>#DIV/0!</v>
      </c>
      <c r="C629" s="1275"/>
      <c r="D629" s="1069" t="e">
        <f t="shared" si="27"/>
        <v>#DIV/0!</v>
      </c>
      <c r="E629" s="1069" t="e">
        <f t="shared" si="28"/>
        <v>#DIV/0!</v>
      </c>
      <c r="F629" s="1273" t="e">
        <f t="shared" si="29"/>
        <v>#DIV/0!</v>
      </c>
      <c r="G629" s="890"/>
      <c r="H629" s="890"/>
      <c r="I629" s="890"/>
      <c r="J629" s="1094"/>
      <c r="K629" s="1094"/>
    </row>
    <row r="630" spans="1:12" ht="20.100000000000001" customHeight="1" x14ac:dyDescent="0.25">
      <c r="A630" s="1268">
        <f t="shared" si="25"/>
        <v>0</v>
      </c>
      <c r="B630" s="1251" t="e">
        <f t="shared" si="26"/>
        <v>#DIV/0!</v>
      </c>
      <c r="C630" s="1275"/>
      <c r="D630" s="1069" t="e">
        <f t="shared" si="27"/>
        <v>#DIV/0!</v>
      </c>
      <c r="E630" s="1069" t="e">
        <f t="shared" si="28"/>
        <v>#DIV/0!</v>
      </c>
      <c r="F630" s="1273" t="e">
        <f t="shared" si="29"/>
        <v>#DIV/0!</v>
      </c>
      <c r="G630" s="890"/>
      <c r="H630" s="890"/>
      <c r="I630" s="890"/>
      <c r="J630" s="1094"/>
      <c r="K630" s="1094"/>
    </row>
    <row r="631" spans="1:12" ht="20.100000000000001" customHeight="1" x14ac:dyDescent="0.25">
      <c r="A631" s="1268">
        <f t="shared" si="25"/>
        <v>0</v>
      </c>
      <c r="B631" s="1251" t="e">
        <f t="shared" si="26"/>
        <v>#DIV/0!</v>
      </c>
      <c r="C631" s="1275"/>
      <c r="D631" s="1069" t="e">
        <f t="shared" si="27"/>
        <v>#DIV/0!</v>
      </c>
      <c r="E631" s="1069" t="e">
        <f t="shared" si="28"/>
        <v>#DIV/0!</v>
      </c>
      <c r="F631" s="1273" t="e">
        <f t="shared" si="29"/>
        <v>#DIV/0!</v>
      </c>
      <c r="G631" s="890"/>
      <c r="H631" s="890"/>
      <c r="I631" s="890"/>
      <c r="J631" s="1094"/>
      <c r="K631" s="1094"/>
    </row>
    <row r="632" spans="1:12" ht="20.100000000000001" customHeight="1" x14ac:dyDescent="0.25">
      <c r="A632" s="1268" t="str">
        <f t="shared" si="25"/>
        <v>Différentiel correction invest Wallimage</v>
      </c>
      <c r="B632" s="1251" t="e">
        <f t="shared" si="26"/>
        <v>#DIV/0!</v>
      </c>
      <c r="C632" s="1275"/>
      <c r="D632" s="1069" t="e">
        <f t="shared" si="27"/>
        <v>#DIV/0!</v>
      </c>
      <c r="E632" s="1069" t="e">
        <f t="shared" si="28"/>
        <v>#DIV/0!</v>
      </c>
      <c r="F632" s="1273" t="e">
        <f t="shared" si="29"/>
        <v>#DIV/0!</v>
      </c>
      <c r="G632" s="890"/>
      <c r="H632" s="890"/>
      <c r="I632" s="890"/>
      <c r="J632" s="1094"/>
      <c r="K632" s="1094"/>
    </row>
    <row r="633" spans="1:12" ht="14.4" thickBot="1" x14ac:dyDescent="0.3">
      <c r="A633" s="1261" t="s">
        <v>422</v>
      </c>
      <c r="B633" s="1274" t="e">
        <f>SUM(B624:B632)</f>
        <v>#DIV/0!</v>
      </c>
      <c r="C633" s="1276"/>
      <c r="D633" s="1263" t="e">
        <f>-SUM(D624:D632)+D622</f>
        <v>#DIV/0!</v>
      </c>
      <c r="E633" s="1263" t="e">
        <f>-SUM(E624:E632)+E622</f>
        <v>#DIV/0!</v>
      </c>
      <c r="F633" s="1264" t="e">
        <f>-SUM(F624:F632)+F622</f>
        <v>#DIV/0!</v>
      </c>
      <c r="G633" s="890"/>
      <c r="H633" s="890"/>
      <c r="I633" s="890"/>
      <c r="J633" s="1094"/>
      <c r="K633" s="1094"/>
    </row>
    <row r="634" spans="1:12" ht="15" customHeight="1" x14ac:dyDescent="0.25">
      <c r="A634" s="409"/>
      <c r="B634" s="409"/>
      <c r="C634" s="409"/>
      <c r="D634" s="409"/>
      <c r="E634" s="409"/>
      <c r="J634" s="1094"/>
      <c r="K634" s="1094"/>
    </row>
    <row r="635" spans="1:12" ht="15.75" customHeight="1" thickBot="1" x14ac:dyDescent="0.3">
      <c r="A635" s="409"/>
      <c r="B635" s="409"/>
      <c r="C635" s="409"/>
      <c r="D635" s="409"/>
      <c r="E635" s="409"/>
      <c r="J635" s="1052"/>
      <c r="K635" s="1052"/>
      <c r="L635" s="1058"/>
    </row>
    <row r="636" spans="1:12" ht="20.100000000000001" customHeight="1" thickBot="1" x14ac:dyDescent="0.3">
      <c r="A636" s="1086" t="s">
        <v>870</v>
      </c>
      <c r="B636" s="1086"/>
      <c r="C636" s="1221" t="s">
        <v>409</v>
      </c>
      <c r="D636" s="1221" t="s">
        <v>410</v>
      </c>
      <c r="E636" s="1221" t="s">
        <v>411</v>
      </c>
      <c r="F636" s="1221" t="s">
        <v>412</v>
      </c>
      <c r="G636" s="1067"/>
      <c r="H636" s="1067"/>
      <c r="I636" s="1067"/>
      <c r="J636" s="1094"/>
      <c r="K636" s="1094"/>
    </row>
    <row r="637" spans="1:12" ht="15.75" customHeight="1" x14ac:dyDescent="0.3">
      <c r="A637" s="1242" t="str">
        <f>A624</f>
        <v>Invest à recoupe prioritaire (Publisher, …)</v>
      </c>
      <c r="B637" s="1238" t="s">
        <v>423</v>
      </c>
      <c r="C637" s="1239" t="e">
        <f>C602+C613+C624-C598</f>
        <v>#DIV/0!</v>
      </c>
      <c r="D637" s="1239" t="e">
        <f>D602+D613+D624-D598</f>
        <v>#DIV/0!</v>
      </c>
      <c r="E637" s="1239" t="e">
        <f>E602+E613+E624-E598</f>
        <v>#DIV/0!</v>
      </c>
      <c r="F637" s="1243" t="e">
        <f>F602+F613+F624-F598</f>
        <v>#DIV/0!</v>
      </c>
      <c r="J637" s="1052"/>
      <c r="K637" s="1052"/>
      <c r="L637" s="1060"/>
    </row>
    <row r="638" spans="1:12" ht="15.75" customHeight="1" x14ac:dyDescent="0.3">
      <c r="A638" s="1244" t="str">
        <f t="shared" ref="A638:A645" si="30">A625</f>
        <v>Wallimage</v>
      </c>
      <c r="B638" s="1240"/>
      <c r="C638" s="1241" t="e">
        <f t="shared" ref="C638:F645" si="31">C603+C614+C625</f>
        <v>#DIV/0!</v>
      </c>
      <c r="D638" s="1241" t="e">
        <f t="shared" si="31"/>
        <v>#DIV/0!</v>
      </c>
      <c r="E638" s="1241" t="e">
        <f t="shared" si="31"/>
        <v>#DIV/0!</v>
      </c>
      <c r="F638" s="1245" t="e">
        <f t="shared" si="31"/>
        <v>#DIV/0!</v>
      </c>
      <c r="J638"/>
      <c r="K638" s="1059"/>
      <c r="L638" s="1052"/>
    </row>
    <row r="639" spans="1:12" ht="15" customHeight="1" x14ac:dyDescent="0.3">
      <c r="A639" s="1242">
        <f t="shared" si="30"/>
        <v>0</v>
      </c>
      <c r="B639" s="1238"/>
      <c r="C639" s="1239" t="e">
        <f t="shared" si="31"/>
        <v>#DIV/0!</v>
      </c>
      <c r="D639" s="1239" t="e">
        <f t="shared" si="31"/>
        <v>#DIV/0!</v>
      </c>
      <c r="E639" s="1239" t="e">
        <f t="shared" si="31"/>
        <v>#DIV/0!</v>
      </c>
      <c r="F639" s="1243" t="e">
        <f t="shared" si="31"/>
        <v>#DIV/0!</v>
      </c>
      <c r="J639"/>
      <c r="K639" s="1095"/>
      <c r="L639" s="1052"/>
    </row>
    <row r="640" spans="1:12" ht="15" customHeight="1" x14ac:dyDescent="0.3">
      <c r="A640" s="1242">
        <f t="shared" si="30"/>
        <v>0</v>
      </c>
      <c r="B640" s="1238"/>
      <c r="C640" s="1239" t="e">
        <f t="shared" si="31"/>
        <v>#DIV/0!</v>
      </c>
      <c r="D640" s="1239" t="e">
        <f t="shared" si="31"/>
        <v>#DIV/0!</v>
      </c>
      <c r="E640" s="1239" t="e">
        <f t="shared" si="31"/>
        <v>#DIV/0!</v>
      </c>
      <c r="F640" s="1243" t="e">
        <f t="shared" si="31"/>
        <v>#DIV/0!</v>
      </c>
      <c r="J640"/>
      <c r="K640" s="1059"/>
      <c r="L640" s="1052"/>
    </row>
    <row r="641" spans="1:12" ht="15" customHeight="1" x14ac:dyDescent="0.3">
      <c r="A641" s="1242" t="str">
        <f t="shared" si="30"/>
        <v>Studio B</v>
      </c>
      <c r="B641" s="1238"/>
      <c r="C641" s="1239" t="e">
        <f t="shared" si="31"/>
        <v>#DIV/0!</v>
      </c>
      <c r="D641" s="1239" t="e">
        <f t="shared" si="31"/>
        <v>#DIV/0!</v>
      </c>
      <c r="E641" s="1239" t="e">
        <f t="shared" si="31"/>
        <v>#DIV/0!</v>
      </c>
      <c r="F641" s="1243" t="e">
        <f t="shared" si="31"/>
        <v>#DIV/0!</v>
      </c>
      <c r="J641"/>
      <c r="K641" s="1096"/>
      <c r="L641" s="1052"/>
    </row>
    <row r="642" spans="1:12" ht="15" customHeight="1" x14ac:dyDescent="0.3">
      <c r="A642" s="1242">
        <f t="shared" si="30"/>
        <v>0</v>
      </c>
      <c r="B642" s="1238"/>
      <c r="C642" s="1239" t="e">
        <f t="shared" si="31"/>
        <v>#DIV/0!</v>
      </c>
      <c r="D642" s="1239" t="e">
        <f t="shared" si="31"/>
        <v>#DIV/0!</v>
      </c>
      <c r="E642" s="1239" t="e">
        <f t="shared" si="31"/>
        <v>#DIV/0!</v>
      </c>
      <c r="F642" s="1243" t="e">
        <f t="shared" si="31"/>
        <v>#DIV/0!</v>
      </c>
      <c r="J642"/>
      <c r="K642" s="1096"/>
      <c r="L642" s="1052"/>
    </row>
    <row r="643" spans="1:12" ht="15.75" customHeight="1" x14ac:dyDescent="0.3">
      <c r="A643" s="1242">
        <f t="shared" si="30"/>
        <v>0</v>
      </c>
      <c r="B643" s="1238"/>
      <c r="C643" s="1239" t="e">
        <f t="shared" si="31"/>
        <v>#DIV/0!</v>
      </c>
      <c r="D643" s="1239" t="e">
        <f t="shared" si="31"/>
        <v>#DIV/0!</v>
      </c>
      <c r="E643" s="1239" t="e">
        <f t="shared" si="31"/>
        <v>#DIV/0!</v>
      </c>
      <c r="F643" s="1243" t="e">
        <f t="shared" si="31"/>
        <v>#DIV/0!</v>
      </c>
      <c r="J643"/>
      <c r="K643" s="1059"/>
      <c r="L643" s="1052"/>
    </row>
    <row r="644" spans="1:12" ht="14.4" x14ac:dyDescent="0.3">
      <c r="A644" s="1242">
        <f t="shared" si="30"/>
        <v>0</v>
      </c>
      <c r="B644" s="1091"/>
      <c r="C644" s="1239" t="e">
        <f t="shared" si="31"/>
        <v>#DIV/0!</v>
      </c>
      <c r="D644" s="1239" t="e">
        <f t="shared" si="31"/>
        <v>#DIV/0!</v>
      </c>
      <c r="E644" s="1239" t="e">
        <f t="shared" si="31"/>
        <v>#DIV/0!</v>
      </c>
      <c r="F644" s="1243" t="e">
        <f t="shared" si="31"/>
        <v>#DIV/0!</v>
      </c>
      <c r="J644"/>
      <c r="K644" s="1059"/>
      <c r="L644" s="1052"/>
    </row>
    <row r="645" spans="1:12" ht="15" thickBot="1" x14ac:dyDescent="0.35">
      <c r="A645" s="1242" t="str">
        <f t="shared" si="30"/>
        <v>Différentiel correction invest Wallimage</v>
      </c>
      <c r="B645" s="1091"/>
      <c r="C645" s="1239" t="e">
        <f t="shared" si="31"/>
        <v>#DIV/0!</v>
      </c>
      <c r="D645" s="1239" t="e">
        <f t="shared" si="31"/>
        <v>#DIV/0!</v>
      </c>
      <c r="E645" s="1239" t="e">
        <f t="shared" si="31"/>
        <v>#DIV/0!</v>
      </c>
      <c r="F645" s="1243" t="e">
        <f t="shared" si="31"/>
        <v>#DIV/0!</v>
      </c>
      <c r="J645"/>
      <c r="K645" s="1059"/>
      <c r="L645" s="1052"/>
    </row>
    <row r="646" spans="1:12" ht="20.100000000000001" customHeight="1" thickBot="1" x14ac:dyDescent="0.3">
      <c r="A646" s="1086" t="s">
        <v>424</v>
      </c>
      <c r="B646" s="1086"/>
      <c r="C646" s="1283" t="e">
        <f>SUM(C637:C645)</f>
        <v>#DIV/0!</v>
      </c>
      <c r="D646" s="1283" t="e">
        <f>SUM(D637:D645)</f>
        <v>#DIV/0!</v>
      </c>
      <c r="E646" s="1283" t="e">
        <f>SUM(E637:E645)</f>
        <v>#DIV/0!</v>
      </c>
      <c r="F646" s="1283" t="e">
        <f>SUM(F637:F645)</f>
        <v>#DIV/0!</v>
      </c>
      <c r="G646" s="1067"/>
      <c r="H646" s="1067"/>
      <c r="I646" s="1067"/>
      <c r="J646" s="1094"/>
      <c r="K646" s="1094"/>
    </row>
    <row r="647" spans="1:12" ht="14.4" x14ac:dyDescent="0.3">
      <c r="A647" s="1284" t="s">
        <v>234</v>
      </c>
      <c r="B647" s="1285"/>
      <c r="C647" s="1286" t="e">
        <f>C597</f>
        <v>#DIV/0!</v>
      </c>
      <c r="D647" s="1286">
        <f>D597</f>
        <v>0</v>
      </c>
      <c r="E647" s="1287">
        <f>E597</f>
        <v>0</v>
      </c>
      <c r="F647" s="1288">
        <f>F597</f>
        <v>0</v>
      </c>
      <c r="J647"/>
      <c r="K647" s="1059"/>
      <c r="L647" s="1052"/>
    </row>
    <row r="648" spans="1:12" ht="14.4" x14ac:dyDescent="0.3">
      <c r="A648" s="1246"/>
      <c r="B648" s="1091"/>
      <c r="C648" s="1091"/>
      <c r="D648" s="1239"/>
      <c r="E648" s="1239"/>
      <c r="F648" s="1243"/>
      <c r="J648"/>
      <c r="K648" s="1059"/>
      <c r="L648" s="1052"/>
    </row>
    <row r="649" spans="1:12" ht="14.4" x14ac:dyDescent="0.3">
      <c r="A649" s="1246"/>
      <c r="B649" s="1091"/>
      <c r="C649" s="1091"/>
      <c r="D649" s="1091"/>
      <c r="E649" s="1091"/>
      <c r="F649" s="1247"/>
      <c r="J649"/>
      <c r="K649" s="1059"/>
      <c r="L649" s="1052"/>
    </row>
    <row r="650" spans="1:12" ht="15" thickBot="1" x14ac:dyDescent="0.35">
      <c r="A650" s="1248" t="s">
        <v>425</v>
      </c>
      <c r="B650" s="1249"/>
      <c r="C650" s="1249" t="e">
        <f>IF(C638&lt;(2*$B$562),8*(C638/(2*$B$562)),8)</f>
        <v>#DIV/0!</v>
      </c>
      <c r="D650" s="1249" t="e">
        <f t="shared" ref="D650:F650" si="32">IF(D638&lt;(2*$B$562),8*(D638/(2*$B$562)),8)</f>
        <v>#DIV/0!</v>
      </c>
      <c r="E650" s="1249" t="e">
        <f t="shared" si="32"/>
        <v>#DIV/0!</v>
      </c>
      <c r="F650" s="1250" t="e">
        <f t="shared" si="32"/>
        <v>#DIV/0!</v>
      </c>
      <c r="J650"/>
      <c r="K650" s="1059"/>
      <c r="L650" s="1052"/>
    </row>
    <row r="651" spans="1:12" ht="14.4" x14ac:dyDescent="0.3">
      <c r="A651"/>
      <c r="J651"/>
      <c r="K651" s="1060"/>
      <c r="L651" s="1052"/>
    </row>
    <row r="652" spans="1:12" ht="20.100000000000001" customHeight="1" x14ac:dyDescent="0.25"/>
    <row r="653" spans="1:12" ht="20.100000000000001" customHeight="1" x14ac:dyDescent="0.25"/>
    <row r="654" spans="1:12" ht="20.100000000000001" customHeight="1" x14ac:dyDescent="0.25"/>
    <row r="655" spans="1:12" ht="20.100000000000001" customHeight="1" x14ac:dyDescent="0.25">
      <c r="A655" s="1070"/>
      <c r="B655" s="1070"/>
      <c r="C655" s="1071"/>
    </row>
    <row r="656" spans="1:12" x14ac:dyDescent="0.25">
      <c r="D656" s="323"/>
      <c r="E656" s="323"/>
    </row>
    <row r="680" spans="1:10" x14ac:dyDescent="0.25">
      <c r="A680" s="1079"/>
      <c r="B680" s="1064"/>
      <c r="C680" s="1085"/>
      <c r="D680" s="1062"/>
      <c r="E680" s="1068"/>
      <c r="G680" s="536"/>
    </row>
    <row r="681" spans="1:10" x14ac:dyDescent="0.25">
      <c r="A681" s="1079"/>
      <c r="B681" s="1064"/>
      <c r="C681" s="1085"/>
      <c r="D681" s="1062"/>
      <c r="E681" s="1068"/>
      <c r="G681" s="536"/>
    </row>
    <row r="682" spans="1:10" x14ac:dyDescent="0.25">
      <c r="A682" s="1079"/>
      <c r="B682" s="1064"/>
      <c r="C682" s="1085"/>
      <c r="D682" s="1062"/>
      <c r="E682" s="1068"/>
      <c r="G682" s="536"/>
    </row>
    <row r="683" spans="1:10" x14ac:dyDescent="0.25">
      <c r="A683" s="1079"/>
      <c r="B683" s="1064"/>
      <c r="C683" s="1085"/>
      <c r="D683" s="1062"/>
      <c r="E683" s="1068"/>
      <c r="G683" s="536"/>
    </row>
    <row r="684" spans="1:10" x14ac:dyDescent="0.25">
      <c r="A684" s="1079"/>
      <c r="B684" s="1064"/>
      <c r="C684" s="1085"/>
      <c r="D684" s="1062"/>
      <c r="E684" s="1068"/>
      <c r="G684" s="536"/>
    </row>
    <row r="685" spans="1:10" x14ac:dyDescent="0.25">
      <c r="E685" s="1064"/>
    </row>
    <row r="686" spans="1:10" x14ac:dyDescent="0.25">
      <c r="E686" s="1068"/>
      <c r="J686" s="1068" t="e">
        <f>B586</f>
        <v>#DIV/0!</v>
      </c>
    </row>
    <row r="687" spans="1:10" x14ac:dyDescent="0.25">
      <c r="E687" s="1068"/>
      <c r="J687" s="1068">
        <f>B574</f>
        <v>0</v>
      </c>
    </row>
    <row r="688" spans="1:10" x14ac:dyDescent="0.25">
      <c r="E688" s="1068"/>
      <c r="J688" s="1068">
        <f>B575</f>
        <v>100000</v>
      </c>
    </row>
    <row r="689" spans="1:10" x14ac:dyDescent="0.25">
      <c r="E689" s="1068"/>
      <c r="J689" s="1068" t="e">
        <f>J686-J687-J688</f>
        <v>#DIV/0!</v>
      </c>
    </row>
    <row r="690" spans="1:10" x14ac:dyDescent="0.25">
      <c r="E690" s="1068"/>
      <c r="J690" s="1068" t="e">
        <f>(J687+J688)*G561</f>
        <v>#DIV/0!</v>
      </c>
    </row>
    <row r="691" spans="1:10" x14ac:dyDescent="0.25">
      <c r="E691" s="1068"/>
      <c r="F691" s="264">
        <f>616000</f>
        <v>616000</v>
      </c>
      <c r="G691" s="264" t="e">
        <f>F691*E563</f>
        <v>#DIV/0!</v>
      </c>
      <c r="J691" s="1068" t="e">
        <f>J689-J690</f>
        <v>#DIV/0!</v>
      </c>
    </row>
    <row r="692" spans="1:10" x14ac:dyDescent="0.25">
      <c r="E692" s="1068"/>
      <c r="F692" s="264">
        <f t="shared" ref="F692:F698" si="33">616000</f>
        <v>616000</v>
      </c>
      <c r="G692" s="264">
        <f>F692*E561</f>
        <v>554400</v>
      </c>
    </row>
    <row r="693" spans="1:10" x14ac:dyDescent="0.25">
      <c r="E693" s="1064"/>
      <c r="F693" s="264">
        <f t="shared" si="33"/>
        <v>616000</v>
      </c>
      <c r="G693" s="264" t="e">
        <f>F693*E564</f>
        <v>#DIV/0!</v>
      </c>
    </row>
    <row r="694" spans="1:10" x14ac:dyDescent="0.25">
      <c r="E694" s="1064"/>
      <c r="F694" s="264">
        <f t="shared" si="33"/>
        <v>616000</v>
      </c>
      <c r="G694" s="264" t="e">
        <f>F694*E565</f>
        <v>#DIV/0!</v>
      </c>
    </row>
    <row r="695" spans="1:10" x14ac:dyDescent="0.25">
      <c r="E695" s="1064"/>
      <c r="F695" s="264">
        <f t="shared" si="33"/>
        <v>616000</v>
      </c>
      <c r="G695" s="264" t="e">
        <f>F695*E566</f>
        <v>#DIV/0!</v>
      </c>
    </row>
    <row r="696" spans="1:10" x14ac:dyDescent="0.25">
      <c r="A696" s="323"/>
      <c r="B696" s="1062"/>
      <c r="C696" s="1063"/>
      <c r="D696" s="1062"/>
      <c r="E696" s="1064"/>
      <c r="F696" s="264">
        <f t="shared" si="33"/>
        <v>616000</v>
      </c>
      <c r="G696" s="264" t="e">
        <f>F696*E567</f>
        <v>#DIV/0!</v>
      </c>
    </row>
    <row r="697" spans="1:10" x14ac:dyDescent="0.25">
      <c r="A697" s="323"/>
      <c r="B697" s="1067"/>
      <c r="C697" s="1072"/>
      <c r="D697" s="1062"/>
      <c r="E697" s="1064"/>
      <c r="F697" s="264">
        <f t="shared" si="33"/>
        <v>616000</v>
      </c>
      <c r="G697" s="264" t="e">
        <f>F697*E568</f>
        <v>#DIV/0!</v>
      </c>
    </row>
    <row r="698" spans="1:10" x14ac:dyDescent="0.25">
      <c r="A698" s="323"/>
      <c r="B698" s="1062"/>
      <c r="C698" s="1063"/>
      <c r="D698" s="1062"/>
      <c r="E698" s="1064"/>
      <c r="F698" s="264">
        <f t="shared" si="33"/>
        <v>616000</v>
      </c>
      <c r="G698" s="264" t="e">
        <f>F698*E562</f>
        <v>#DIV/0!</v>
      </c>
    </row>
    <row r="699" spans="1:10" x14ac:dyDescent="0.25">
      <c r="A699" s="323"/>
      <c r="B699" s="1062"/>
      <c r="C699" s="1063"/>
      <c r="D699" s="1062"/>
      <c r="E699" s="1064"/>
      <c r="G699" s="264" t="e">
        <f>SUM(G691:G698)</f>
        <v>#DIV/0!</v>
      </c>
    </row>
    <row r="700" spans="1:10" ht="14.4" x14ac:dyDescent="0.3">
      <c r="F700" s="1415"/>
      <c r="G700" s="951"/>
      <c r="H700" s="953"/>
    </row>
    <row r="701" spans="1:10" ht="14.4" x14ac:dyDescent="0.3">
      <c r="F701" s="1415"/>
      <c r="G701" s="951" t="s">
        <v>426</v>
      </c>
      <c r="H701" s="952" t="e">
        <f>#REF!*H702</f>
        <v>#REF!</v>
      </c>
    </row>
    <row r="702" spans="1:10" ht="14.4" x14ac:dyDescent="0.3">
      <c r="F702" s="1415"/>
      <c r="G702" s="954" t="s">
        <v>427</v>
      </c>
      <c r="H702" s="955">
        <f>G692</f>
        <v>554400</v>
      </c>
    </row>
    <row r="703" spans="1:10" ht="15" thickBot="1" x14ac:dyDescent="0.35">
      <c r="F703" s="1415"/>
      <c r="G703" s="951"/>
      <c r="H703" s="956"/>
    </row>
    <row r="704" spans="1:10" ht="15" thickBot="1" x14ac:dyDescent="0.35">
      <c r="F704" s="1416"/>
      <c r="G704" s="957" t="s">
        <v>428</v>
      </c>
      <c r="H704" s="958" t="e">
        <f>#REF!-#REF!-H701</f>
        <v>#REF!</v>
      </c>
    </row>
    <row r="720" spans="1:3" ht="14.4" x14ac:dyDescent="0.3">
      <c r="A720" s="574" t="s">
        <v>429</v>
      </c>
      <c r="B720" s="489"/>
      <c r="C720" s="573"/>
    </row>
    <row r="721" spans="1:3" ht="114.75" customHeight="1" x14ac:dyDescent="0.25">
      <c r="A721" s="576"/>
      <c r="B721" s="577"/>
      <c r="C721" s="578"/>
    </row>
  </sheetData>
  <mergeCells count="11">
    <mergeCell ref="F700:F704"/>
    <mergeCell ref="C505:E505"/>
    <mergeCell ref="D591:F591"/>
    <mergeCell ref="G591:I591"/>
    <mergeCell ref="B2:H6"/>
    <mergeCell ref="E192:F192"/>
    <mergeCell ref="H474:I474"/>
    <mergeCell ref="H476:I476"/>
    <mergeCell ref="F202:G202"/>
    <mergeCell ref="G176:I177"/>
    <mergeCell ref="A30:B30"/>
  </mergeCells>
  <conditionalFormatting sqref="B100">
    <cfRule type="containsText" dxfId="41" priority="11" operator="containsText" text="OK">
      <formula>NOT(ISERROR(SEARCH("OK",B100)))</formula>
    </cfRule>
  </conditionalFormatting>
  <conditionalFormatting sqref="B117">
    <cfRule type="iconSet" priority="2">
      <iconSet iconSet="3Symbols">
        <cfvo type="percent" val="0"/>
        <cfvo type="percent" val="33"/>
        <cfvo type="percent" val="67"/>
      </iconSet>
    </cfRule>
  </conditionalFormatting>
  <conditionalFormatting sqref="B125">
    <cfRule type="containsText" dxfId="40" priority="30" operator="containsText" text="OUI">
      <formula>NOT(ISERROR(SEARCH("OUI",B125)))</formula>
    </cfRule>
    <cfRule type="containsText" dxfId="39" priority="31" operator="containsText" text="NON">
      <formula>NOT(ISERROR(SEARCH("NON",B125)))</formula>
    </cfRule>
  </conditionalFormatting>
  <conditionalFormatting sqref="B135">
    <cfRule type="cellIs" priority="15" operator="greaterThanOrEqual">
      <formula>1</formula>
    </cfRule>
  </conditionalFormatting>
  <conditionalFormatting sqref="B528:B533">
    <cfRule type="cellIs" dxfId="38" priority="34" operator="equal">
      <formula>"OK"</formula>
    </cfRule>
    <cfRule type="cellIs" dxfId="37" priority="35" operator="equal">
      <formula>"OK"</formula>
    </cfRule>
    <cfRule type="cellIs" dxfId="36" priority="36" operator="equal">
      <formula>"Statut des dépenses à vérifier"</formula>
    </cfRule>
  </conditionalFormatting>
  <conditionalFormatting sqref="B542:B546">
    <cfRule type="iconSet" priority="19">
      <iconSet iconSet="3Symbols">
        <cfvo type="percent" val="0"/>
        <cfvo type="num" val="1"/>
        <cfvo type="num" val="1.5"/>
      </iconSet>
    </cfRule>
  </conditionalFormatting>
  <conditionalFormatting sqref="B516:E516">
    <cfRule type="containsText" dxfId="35" priority="3" operator="containsText" text="NOK">
      <formula>NOT(ISERROR(SEARCH("NOK",B516)))</formula>
    </cfRule>
  </conditionalFormatting>
  <conditionalFormatting sqref="C496 E496 G496 C499:C504 E499:E504 G499:G510 F505:F510">
    <cfRule type="cellIs" dxfId="34" priority="26" operator="equal">
      <formula>"OK"</formula>
    </cfRule>
    <cfRule type="containsText" dxfId="33" priority="27" operator="containsText" text="NOK">
      <formula>NOT(ISERROR(SEARCH("NOK",C496)))</formula>
    </cfRule>
  </conditionalFormatting>
  <conditionalFormatting sqref="C542:C546">
    <cfRule type="iconSet" priority="17">
      <iconSet iconSet="3Symbols">
        <cfvo type="percent" val="0"/>
        <cfvo type="num" val="1"/>
        <cfvo type="num" val="1.5"/>
      </iconSet>
    </cfRule>
  </conditionalFormatting>
  <conditionalFormatting sqref="E489">
    <cfRule type="containsText" dxfId="32" priority="24" operator="containsText" text="OK">
      <formula>NOT(ISERROR(SEARCH("OK",E489)))</formula>
    </cfRule>
    <cfRule type="containsText" dxfId="31" priority="25" operator="containsText" text="NOK">
      <formula>NOT(ISERROR(SEARCH("NOK",E489)))</formula>
    </cfRule>
  </conditionalFormatting>
  <conditionalFormatting sqref="E506">
    <cfRule type="cellIs" dxfId="30" priority="4" operator="equal">
      <formula>"OK"</formula>
    </cfRule>
    <cfRule type="containsText" dxfId="29" priority="5" operator="containsText" text="NOK">
      <formula>NOT(ISERROR(SEARCH("NOK",E506)))</formula>
    </cfRule>
  </conditionalFormatting>
  <conditionalFormatting sqref="E513:E514">
    <cfRule type="cellIs" dxfId="28" priority="6" operator="equal">
      <formula>"OK"</formula>
    </cfRule>
    <cfRule type="containsText" dxfId="27" priority="7" operator="containsText" text="NOK">
      <formula>NOT(ISERROR(SEARCH("NOK",E513)))</formula>
    </cfRule>
  </conditionalFormatting>
  <dataValidations count="5">
    <dataValidation type="list" allowBlank="1" showInputMessage="1" showErrorMessage="1" sqref="E172" xr:uid="{BB2D865D-9B22-42C0-9889-2C5B6FFE2183}">
      <formula1>$Q$99:$Q$99</formula1>
    </dataValidation>
    <dataValidation type="list" allowBlank="1" showInputMessage="1" showErrorMessage="1" sqref="F163 J333:J334 J203:J204 J212:J213 J228 J300 J268 J286 J247 J342:J343 J438 J357 J389 J408 J423 J368" xr:uid="{CD881EB3-A4A5-4B05-BEE1-33595798BFD3}">
      <formula1>#REF!</formula1>
    </dataValidation>
    <dataValidation type="list" allowBlank="1" showInputMessage="1" showErrorMessage="1" sqref="B125" xr:uid="{A11A74E4-5D12-47BB-B5F2-509C6065A315}">
      <formula1>$E$124:$E$125</formula1>
    </dataValidation>
    <dataValidation type="list" allowBlank="1" showInputMessage="1" showErrorMessage="1" sqref="B184" xr:uid="{0CC9ED74-7A78-49F7-92BD-84B82A38C0B5}">
      <formula1>$E$184:$G$184</formula1>
    </dataValidation>
    <dataValidation type="list" allowBlank="1" showInputMessage="1" showErrorMessage="1" sqref="B14" xr:uid="{15A6CFF8-A790-40F7-99EB-619F26022215}">
      <formula1>$G$12:$G$13</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 id="{763D80E6-EF8C-4B0A-83BA-28B67E9AC537}">
            <x14:iconSet iconSet="3Symbols" custom="1">
              <x14:cfvo type="percent">
                <xm:f>0</xm:f>
              </x14:cfvo>
              <x14:cfvo type="num">
                <xm:f>0</xm:f>
              </x14:cfvo>
              <x14:cfvo type="num">
                <xm:f>1</xm:f>
              </x14:cfvo>
              <x14:cfIcon iconSet="3Symbols" iconId="0"/>
              <x14:cfIcon iconSet="3Symbols" iconId="0"/>
              <x14:cfIcon iconSet="3Symbols" iconId="2"/>
            </x14:iconSet>
          </x14:cfRule>
          <xm:sqref>B117</xm:sqref>
        </x14:conditionalFormatting>
        <x14:conditionalFormatting xmlns:xm="http://schemas.microsoft.com/office/excel/2006/main">
          <x14:cfRule type="iconSet" priority="8" id="{CE6B2AD5-5B26-4FC9-8E94-3F41B7F3F642}">
            <x14:iconSet iconSet="3Symbols2" custom="1">
              <x14:cfvo type="percent">
                <xm:f>0</xm:f>
              </x14:cfvo>
              <x14:cfvo type="num">
                <xm:f>0</xm:f>
              </x14:cfvo>
              <x14:cfvo type="num">
                <xm:f>1</xm:f>
              </x14:cfvo>
              <x14:cfIcon iconSet="3Symbols2" iconId="0"/>
              <x14:cfIcon iconSet="3Symbols2" iconId="0"/>
              <x14:cfIcon iconSet="3Symbols2" iconId="2"/>
            </x14:iconSet>
          </x14:cfRule>
          <xm:sqref>B120:B122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65351B6-946D-406C-B416-CDBCD4F45CAE}">
          <x14:formula1>
            <xm:f>Listes!$E$3:$E$5</xm:f>
          </x14:formula1>
          <xm:sqref>F247 F300 F286 F389 F408 F423 F438 F368 F268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B3369-3315-4915-B85C-6BE193EDCE88}">
  <dimension ref="B2:Q73"/>
  <sheetViews>
    <sheetView showGridLines="0" topLeftCell="A53" zoomScale="98" zoomScaleNormal="70" workbookViewId="0">
      <selection activeCell="C68" sqref="C68"/>
    </sheetView>
  </sheetViews>
  <sheetFormatPr baseColWidth="10" defaultColWidth="11.44140625" defaultRowHeight="13.8" x14ac:dyDescent="0.25"/>
  <cols>
    <col min="1" max="1" width="4.77734375" style="264" customWidth="1"/>
    <col min="2" max="2" width="3" style="264" customWidth="1"/>
    <col min="3" max="3" width="18" style="264" customWidth="1"/>
    <col min="4" max="4" width="129.44140625" style="264" customWidth="1"/>
    <col min="5" max="5" width="2.77734375" style="264" customWidth="1"/>
    <col min="6" max="6" width="12" style="264" customWidth="1"/>
    <col min="7" max="7" width="4.44140625" style="264" customWidth="1"/>
    <col min="8" max="16384" width="11.44140625" style="264"/>
  </cols>
  <sheetData>
    <row r="2" spans="4:17" ht="120.75" customHeight="1" x14ac:dyDescent="0.25">
      <c r="D2" s="804" t="s">
        <v>430</v>
      </c>
      <c r="E2" s="269"/>
      <c r="H2" s="1435"/>
      <c r="I2" s="1435"/>
      <c r="J2" s="1435"/>
      <c r="K2" s="1435"/>
      <c r="L2" s="1435"/>
      <c r="M2" s="1435"/>
      <c r="N2" s="1435"/>
      <c r="O2" s="1435"/>
      <c r="P2" s="1435"/>
      <c r="Q2" s="1435"/>
    </row>
    <row r="5" spans="4:17" x14ac:dyDescent="0.25">
      <c r="D5" s="264" t="s">
        <v>431</v>
      </c>
    </row>
    <row r="7" spans="4:17" x14ac:dyDescent="0.25">
      <c r="D7" s="264" t="s">
        <v>432</v>
      </c>
    </row>
    <row r="9" spans="4:17" x14ac:dyDescent="0.25">
      <c r="D9" s="264" t="s">
        <v>433</v>
      </c>
    </row>
    <row r="11" spans="4:17" ht="65.25" customHeight="1" x14ac:dyDescent="0.25">
      <c r="D11" s="800" t="s">
        <v>871</v>
      </c>
    </row>
    <row r="13" spans="4:17" x14ac:dyDescent="0.25">
      <c r="D13" s="264" t="s">
        <v>434</v>
      </c>
    </row>
    <row r="16" spans="4:17" x14ac:dyDescent="0.25">
      <c r="D16" s="290" t="s">
        <v>435</v>
      </c>
    </row>
    <row r="17" spans="2:8" x14ac:dyDescent="0.25">
      <c r="D17" s="491" t="s">
        <v>436</v>
      </c>
    </row>
    <row r="18" spans="2:8" x14ac:dyDescent="0.25">
      <c r="D18" s="491" t="s">
        <v>437</v>
      </c>
    </row>
    <row r="19" spans="2:8" x14ac:dyDescent="0.25">
      <c r="D19" s="805" t="s">
        <v>438</v>
      </c>
    </row>
    <row r="21" spans="2:8" ht="25.05" customHeight="1" x14ac:dyDescent="0.3">
      <c r="B21" s="373" t="s">
        <v>439</v>
      </c>
      <c r="C21" s="373" t="s">
        <v>440</v>
      </c>
      <c r="D21" s="265"/>
      <c r="E21" s="265"/>
      <c r="F21" s="265"/>
      <c r="G21" s="265"/>
      <c r="H21" s="270"/>
    </row>
    <row r="22" spans="2:8" ht="25.05" customHeight="1" x14ac:dyDescent="0.25"/>
    <row r="23" spans="2:8" ht="25.05" customHeight="1" x14ac:dyDescent="0.25">
      <c r="C23" s="264" t="s">
        <v>441</v>
      </c>
      <c r="D23" s="262"/>
    </row>
    <row r="24" spans="2:8" ht="25.05" customHeight="1" x14ac:dyDescent="0.25">
      <c r="C24" s="264" t="s">
        <v>442</v>
      </c>
    </row>
    <row r="25" spans="2:8" ht="25.05" customHeight="1" x14ac:dyDescent="0.25">
      <c r="C25" s="264" t="s">
        <v>443</v>
      </c>
    </row>
    <row r="26" spans="2:8" ht="25.05" customHeight="1" x14ac:dyDescent="0.25">
      <c r="C26" s="264" t="s">
        <v>444</v>
      </c>
    </row>
    <row r="27" spans="2:8" ht="25.05" customHeight="1" x14ac:dyDescent="0.25">
      <c r="C27" s="264" t="s">
        <v>445</v>
      </c>
    </row>
    <row r="28" spans="2:8" ht="25.05" customHeight="1" x14ac:dyDescent="0.25">
      <c r="C28" s="264" t="s">
        <v>446</v>
      </c>
      <c r="D28" s="268"/>
    </row>
    <row r="29" spans="2:8" ht="25.05" customHeight="1" x14ac:dyDescent="0.25">
      <c r="C29" s="264" t="s">
        <v>447</v>
      </c>
    </row>
    <row r="30" spans="2:8" ht="25.05" customHeight="1" x14ac:dyDescent="0.25">
      <c r="C30" s="264" t="s">
        <v>448</v>
      </c>
    </row>
    <row r="31" spans="2:8" ht="25.05" customHeight="1" x14ac:dyDescent="0.25"/>
    <row r="32" spans="2:8" ht="25.05" customHeight="1" x14ac:dyDescent="0.3">
      <c r="B32" s="373" t="s">
        <v>449</v>
      </c>
      <c r="C32" s="373" t="s">
        <v>450</v>
      </c>
      <c r="D32" s="265"/>
      <c r="E32" s="265"/>
      <c r="F32" s="265"/>
      <c r="H32" s="270"/>
    </row>
    <row r="33" spans="3:3" ht="25.05" customHeight="1" x14ac:dyDescent="0.25">
      <c r="C33" s="588" t="s">
        <v>451</v>
      </c>
    </row>
    <row r="34" spans="3:3" ht="25.05" customHeight="1" x14ac:dyDescent="0.25">
      <c r="C34" s="264" t="s">
        <v>452</v>
      </c>
    </row>
    <row r="35" spans="3:3" ht="25.05" customHeight="1" x14ac:dyDescent="0.25">
      <c r="C35" s="264" t="s">
        <v>453</v>
      </c>
    </row>
    <row r="36" spans="3:3" ht="25.05" customHeight="1" x14ac:dyDescent="0.25">
      <c r="C36" s="264" t="s">
        <v>454</v>
      </c>
    </row>
    <row r="37" spans="3:3" ht="25.05" customHeight="1" x14ac:dyDescent="0.25">
      <c r="C37" s="264" t="s">
        <v>455</v>
      </c>
    </row>
    <row r="38" spans="3:3" ht="25.05" customHeight="1" x14ac:dyDescent="0.25">
      <c r="C38" s="264" t="s">
        <v>456</v>
      </c>
    </row>
    <row r="39" spans="3:3" ht="25.05" customHeight="1" x14ac:dyDescent="0.25">
      <c r="C39" s="264" t="s">
        <v>457</v>
      </c>
    </row>
    <row r="40" spans="3:3" ht="25.05" customHeight="1" x14ac:dyDescent="0.25">
      <c r="C40" s="264" t="s">
        <v>458</v>
      </c>
    </row>
    <row r="41" spans="3:3" ht="25.05" customHeight="1" x14ac:dyDescent="0.25">
      <c r="C41" s="264" t="s">
        <v>459</v>
      </c>
    </row>
    <row r="42" spans="3:3" ht="25.05" customHeight="1" x14ac:dyDescent="0.25">
      <c r="C42" s="264" t="s">
        <v>460</v>
      </c>
    </row>
    <row r="43" spans="3:3" ht="25.05" customHeight="1" x14ac:dyDescent="0.25">
      <c r="C43" s="264" t="s">
        <v>461</v>
      </c>
    </row>
    <row r="44" spans="3:3" ht="25.05" customHeight="1" x14ac:dyDescent="0.25">
      <c r="C44" s="264" t="s">
        <v>462</v>
      </c>
    </row>
    <row r="45" spans="3:3" ht="25.05" customHeight="1" x14ac:dyDescent="0.25">
      <c r="C45" s="264" t="s">
        <v>463</v>
      </c>
    </row>
    <row r="46" spans="3:3" ht="25.05" customHeight="1" x14ac:dyDescent="0.25">
      <c r="C46" s="264" t="s">
        <v>464</v>
      </c>
    </row>
    <row r="47" spans="3:3" ht="25.05" customHeight="1" x14ac:dyDescent="0.25">
      <c r="C47" s="264" t="s">
        <v>465</v>
      </c>
    </row>
    <row r="48" spans="3:3" ht="25.05" customHeight="1" x14ac:dyDescent="0.25">
      <c r="C48" s="264" t="s">
        <v>466</v>
      </c>
    </row>
    <row r="49" spans="2:5" ht="25.05" customHeight="1" x14ac:dyDescent="0.25">
      <c r="C49" s="264" t="s">
        <v>467</v>
      </c>
    </row>
    <row r="50" spans="2:5" ht="25.05" customHeight="1" x14ac:dyDescent="0.25">
      <c r="C50" s="264" t="s">
        <v>468</v>
      </c>
    </row>
    <row r="51" spans="2:5" ht="25.05" customHeight="1" x14ac:dyDescent="0.25"/>
    <row r="52" spans="2:5" ht="25.05" customHeight="1" x14ac:dyDescent="0.25">
      <c r="B52" s="373" t="s">
        <v>469</v>
      </c>
      <c r="C52" s="373" t="s">
        <v>470</v>
      </c>
      <c r="D52" s="265"/>
      <c r="E52" s="265"/>
    </row>
    <row r="53" spans="2:5" ht="25.05" customHeight="1" x14ac:dyDescent="0.25">
      <c r="C53" s="267" t="s">
        <v>471</v>
      </c>
    </row>
    <row r="54" spans="2:5" ht="25.05" customHeight="1" x14ac:dyDescent="0.25">
      <c r="C54" s="264" t="s">
        <v>472</v>
      </c>
    </row>
    <row r="55" spans="2:5" ht="25.05" customHeight="1" x14ac:dyDescent="0.25">
      <c r="C55" s="264" t="s">
        <v>473</v>
      </c>
    </row>
    <row r="56" spans="2:5" ht="25.05" customHeight="1" x14ac:dyDescent="0.25">
      <c r="C56" s="264" t="s">
        <v>474</v>
      </c>
    </row>
    <row r="57" spans="2:5" ht="25.05" customHeight="1" x14ac:dyDescent="0.25">
      <c r="C57" s="264" t="s">
        <v>475</v>
      </c>
    </row>
    <row r="58" spans="2:5" ht="25.05" customHeight="1" x14ac:dyDescent="0.25">
      <c r="C58" s="264" t="s">
        <v>476</v>
      </c>
    </row>
    <row r="59" spans="2:5" ht="25.05" customHeight="1" x14ac:dyDescent="0.25">
      <c r="C59" s="264" t="s">
        <v>477</v>
      </c>
    </row>
    <row r="60" spans="2:5" ht="25.05" customHeight="1" x14ac:dyDescent="0.25">
      <c r="C60" s="264" t="s">
        <v>872</v>
      </c>
    </row>
    <row r="61" spans="2:5" ht="25.05" customHeight="1" x14ac:dyDescent="0.25">
      <c r="C61" s="264" t="s">
        <v>873</v>
      </c>
    </row>
    <row r="62" spans="2:5" ht="25.05" customHeight="1" x14ac:dyDescent="0.25">
      <c r="C62" s="264" t="s">
        <v>478</v>
      </c>
    </row>
    <row r="63" spans="2:5" ht="25.05" customHeight="1" x14ac:dyDescent="0.25">
      <c r="C63" s="264" t="s">
        <v>479</v>
      </c>
    </row>
    <row r="64" spans="2:5" ht="25.05" customHeight="1" x14ac:dyDescent="0.25">
      <c r="C64" s="264" t="s">
        <v>480</v>
      </c>
    </row>
    <row r="65" spans="2:5" ht="25.05" customHeight="1" x14ac:dyDescent="0.25">
      <c r="C65" s="343" t="s">
        <v>903</v>
      </c>
    </row>
    <row r="66" spans="2:5" ht="25.05" customHeight="1" x14ac:dyDescent="0.25">
      <c r="C66" s="264" t="s">
        <v>481</v>
      </c>
    </row>
    <row r="67" spans="2:5" ht="25.05" customHeight="1" x14ac:dyDescent="0.25">
      <c r="C67" s="264" t="s">
        <v>482</v>
      </c>
    </row>
    <row r="68" spans="2:5" ht="25.05" customHeight="1" x14ac:dyDescent="0.25">
      <c r="C68" s="343" t="s">
        <v>483</v>
      </c>
    </row>
    <row r="69" spans="2:5" ht="25.05" customHeight="1" x14ac:dyDescent="0.25">
      <c r="E69" s="267"/>
    </row>
    <row r="73" spans="2:5" x14ac:dyDescent="0.25">
      <c r="B73" s="803"/>
    </row>
  </sheetData>
  <mergeCells count="1">
    <mergeCell ref="H2:Q2"/>
  </mergeCells>
  <hyperlinks>
    <hyperlink ref="D19" r:id="rId1" xr:uid="{862BDC5F-BC76-43A7-9451-14EC81E2A566}"/>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316D8-F9D6-47D4-BE9E-0AE9B73729FD}">
  <dimension ref="A2:AF156"/>
  <sheetViews>
    <sheetView showGridLines="0" topLeftCell="A5" zoomScaleNormal="100" workbookViewId="0">
      <selection activeCell="M22" sqref="M22"/>
    </sheetView>
  </sheetViews>
  <sheetFormatPr baseColWidth="10" defaultColWidth="11.44140625" defaultRowHeight="13.8" x14ac:dyDescent="0.25"/>
  <cols>
    <col min="1" max="1" width="3.44140625" style="346" customWidth="1"/>
    <col min="2" max="2" width="2.77734375" style="264" customWidth="1"/>
    <col min="3" max="3" width="3.44140625" style="264" customWidth="1"/>
    <col min="4" max="4" width="2.77734375" style="264" customWidth="1"/>
    <col min="5" max="6" width="6.21875" style="264" customWidth="1"/>
    <col min="7" max="7" width="2.21875" style="264" customWidth="1"/>
    <col min="8" max="8" width="14" style="264" bestFit="1" customWidth="1"/>
    <col min="9" max="9" width="14.77734375" style="264" customWidth="1"/>
    <col min="10" max="10" width="1.77734375" style="264" customWidth="1"/>
    <col min="11" max="11" width="16.77734375" style="264" bestFit="1" customWidth="1"/>
    <col min="12" max="12" width="20.21875" style="264" customWidth="1"/>
    <col min="13" max="13" width="11.44140625" style="264"/>
    <col min="14" max="14" width="6.77734375" style="264" customWidth="1"/>
    <col min="15" max="15" width="11.44140625" style="264"/>
    <col min="16" max="16" width="3.21875" style="264" customWidth="1"/>
    <col min="17" max="17" width="11.44140625" style="264"/>
    <col min="18" max="18" width="12.21875" style="264" customWidth="1"/>
    <col min="19" max="19" width="1.77734375" style="264" customWidth="1"/>
    <col min="20" max="30" width="11.44140625" style="264"/>
    <col min="31" max="31" width="11.44140625" style="264" bestFit="1" customWidth="1"/>
    <col min="32" max="16384" width="11.44140625" style="264"/>
  </cols>
  <sheetData>
    <row r="2" spans="2:32" ht="120.75" customHeight="1" x14ac:dyDescent="0.25">
      <c r="E2" s="347"/>
      <c r="F2" s="347"/>
      <c r="G2" s="347"/>
      <c r="H2" s="1438" t="s">
        <v>536</v>
      </c>
      <c r="I2" s="1439"/>
      <c r="J2" s="1439"/>
      <c r="K2" s="1439"/>
      <c r="L2" s="1439"/>
      <c r="M2" s="1439"/>
      <c r="N2" s="1439"/>
      <c r="O2" s="1439"/>
      <c r="P2" s="1439"/>
      <c r="Q2" s="1439"/>
      <c r="R2" s="1439"/>
      <c r="S2" s="1439"/>
      <c r="T2" s="1439"/>
      <c r="U2" s="1439"/>
      <c r="V2" s="1439"/>
      <c r="W2" s="1439"/>
      <c r="X2" s="1439"/>
      <c r="Y2" s="1439"/>
      <c r="Z2" s="1440"/>
    </row>
    <row r="3" spans="2:32" x14ac:dyDescent="0.25">
      <c r="Y3" s="344" t="s">
        <v>123</v>
      </c>
    </row>
    <row r="5" spans="2:32" x14ac:dyDescent="0.25">
      <c r="AD5" s="344" t="s">
        <v>537</v>
      </c>
      <c r="AE5" s="344"/>
      <c r="AF5" s="344" t="s">
        <v>254</v>
      </c>
    </row>
    <row r="6" spans="2:32" x14ac:dyDescent="0.25">
      <c r="AD6" s="344" t="s">
        <v>538</v>
      </c>
      <c r="AE6" s="344"/>
      <c r="AF6" s="344" t="s">
        <v>256</v>
      </c>
    </row>
    <row r="7" spans="2:32" x14ac:dyDescent="0.25">
      <c r="AD7" s="344"/>
      <c r="AE7" s="344"/>
      <c r="AF7" s="344"/>
    </row>
    <row r="8" spans="2:32" x14ac:dyDescent="0.25">
      <c r="AD8" s="344" t="s">
        <v>539</v>
      </c>
      <c r="AE8" s="344"/>
      <c r="AF8" s="344"/>
    </row>
    <row r="9" spans="2:32" ht="18" thickBot="1" x14ac:dyDescent="0.35">
      <c r="B9" s="356" t="s">
        <v>540</v>
      </c>
      <c r="C9" s="356" t="s">
        <v>541</v>
      </c>
      <c r="D9" s="271"/>
      <c r="E9" s="271"/>
      <c r="F9" s="272"/>
      <c r="G9" s="272"/>
      <c r="H9" s="272"/>
      <c r="I9" s="272"/>
      <c r="J9" s="272"/>
      <c r="K9" s="272"/>
      <c r="L9" s="272"/>
      <c r="M9" s="272"/>
      <c r="N9" s="272"/>
      <c r="O9" s="272"/>
      <c r="P9" s="272"/>
      <c r="Q9" s="272"/>
      <c r="R9" s="272"/>
      <c r="S9" s="272"/>
      <c r="T9" s="272"/>
      <c r="U9" s="272"/>
      <c r="V9" s="272"/>
      <c r="W9" s="272"/>
      <c r="X9" s="272"/>
      <c r="Y9" s="272"/>
      <c r="Z9" s="272"/>
      <c r="AA9" s="272"/>
      <c r="AD9" s="344" t="s">
        <v>542</v>
      </c>
      <c r="AE9" s="344"/>
      <c r="AF9" s="344"/>
    </row>
    <row r="10" spans="2:32" ht="15" customHeight="1" x14ac:dyDescent="0.25">
      <c r="Q10" s="1457" t="s">
        <v>543</v>
      </c>
      <c r="R10" s="1457"/>
      <c r="S10" s="1457"/>
      <c r="T10" s="1457"/>
      <c r="U10" s="1457"/>
      <c r="V10" s="1457"/>
      <c r="W10" s="1457"/>
      <c r="X10" s="1457"/>
      <c r="Y10" s="1457"/>
      <c r="Z10" s="1457"/>
      <c r="AA10" s="1457"/>
      <c r="AB10" s="348"/>
      <c r="AC10" s="348"/>
      <c r="AD10" s="343" t="s">
        <v>544</v>
      </c>
      <c r="AE10" s="343"/>
      <c r="AF10" s="343"/>
    </row>
    <row r="11" spans="2:32" ht="15" customHeight="1" x14ac:dyDescent="0.25">
      <c r="B11" s="286" t="s">
        <v>489</v>
      </c>
      <c r="I11" s="274">
        <f>'FICHE 1 - Fiche d''identité'!E7</f>
        <v>0</v>
      </c>
      <c r="Q11" s="1457"/>
      <c r="R11" s="1457"/>
      <c r="S11" s="1457"/>
      <c r="T11" s="1457"/>
      <c r="U11" s="1457"/>
      <c r="V11" s="1457"/>
      <c r="W11" s="1457"/>
      <c r="X11" s="1457"/>
      <c r="Y11" s="1457"/>
      <c r="Z11" s="1457"/>
      <c r="AA11" s="1457"/>
      <c r="AB11" s="348"/>
      <c r="AC11" s="348"/>
      <c r="AD11" s="343" t="s">
        <v>539</v>
      </c>
      <c r="AE11" s="357">
        <v>0.5</v>
      </c>
      <c r="AF11" s="343"/>
    </row>
    <row r="12" spans="2:32" ht="8.25" customHeight="1" x14ac:dyDescent="0.25">
      <c r="C12" s="277"/>
      <c r="Q12" s="1457"/>
      <c r="R12" s="1457"/>
      <c r="S12" s="1457"/>
      <c r="T12" s="1457"/>
      <c r="U12" s="1457"/>
      <c r="V12" s="1457"/>
      <c r="W12" s="1457"/>
      <c r="X12" s="1457"/>
      <c r="Y12" s="1457"/>
      <c r="Z12" s="1457"/>
      <c r="AA12" s="1457"/>
      <c r="AB12" s="348"/>
      <c r="AC12" s="348"/>
      <c r="AD12" s="343" t="s">
        <v>544</v>
      </c>
      <c r="AE12" s="357">
        <v>0.85</v>
      </c>
      <c r="AF12" s="343"/>
    </row>
    <row r="13" spans="2:32" ht="15" customHeight="1" x14ac:dyDescent="0.25">
      <c r="B13" s="277" t="s">
        <v>545</v>
      </c>
      <c r="L13" s="274"/>
      <c r="Q13" s="1457"/>
      <c r="R13" s="1457"/>
      <c r="S13" s="1457"/>
      <c r="T13" s="1457"/>
      <c r="U13" s="1457"/>
      <c r="V13" s="1457"/>
      <c r="W13" s="1457"/>
      <c r="X13" s="1457"/>
      <c r="Y13" s="1457"/>
      <c r="Z13" s="1457"/>
      <c r="AA13" s="1457"/>
      <c r="AB13" s="348"/>
      <c r="AC13" s="348"/>
      <c r="AD13" s="358" t="s">
        <v>542</v>
      </c>
      <c r="AE13" s="359">
        <v>0.75</v>
      </c>
      <c r="AF13" s="344"/>
    </row>
    <row r="14" spans="2:32" ht="8.25" customHeight="1" x14ac:dyDescent="0.25">
      <c r="C14" s="277"/>
      <c r="Q14" s="1457"/>
      <c r="R14" s="1457"/>
      <c r="S14" s="1457"/>
      <c r="T14" s="1457"/>
      <c r="U14" s="1457"/>
      <c r="V14" s="1457"/>
      <c r="W14" s="1457"/>
      <c r="X14" s="1457"/>
      <c r="Y14" s="1457"/>
      <c r="Z14" s="1457"/>
      <c r="AA14" s="1457"/>
      <c r="AB14" s="348"/>
      <c r="AC14" s="348"/>
      <c r="AD14" s="343"/>
      <c r="AE14" s="357"/>
    </row>
    <row r="15" spans="2:32" x14ac:dyDescent="0.25">
      <c r="B15" s="277" t="s">
        <v>546</v>
      </c>
      <c r="L15" s="274"/>
      <c r="Q15" s="1457"/>
      <c r="R15" s="1457"/>
      <c r="S15" s="1457"/>
      <c r="T15" s="1457"/>
      <c r="U15" s="1457"/>
      <c r="V15" s="1457"/>
      <c r="W15" s="1457"/>
      <c r="X15" s="1457"/>
      <c r="Y15" s="1457"/>
      <c r="Z15" s="1457"/>
      <c r="AA15" s="1457"/>
      <c r="AB15" s="348"/>
      <c r="AC15" s="348"/>
      <c r="AD15" s="343"/>
      <c r="AE15" s="343"/>
    </row>
    <row r="16" spans="2:32" ht="8.25" customHeight="1" x14ac:dyDescent="0.25">
      <c r="C16" s="277"/>
      <c r="Q16" s="1457"/>
      <c r="R16" s="1457"/>
      <c r="S16" s="1457"/>
      <c r="T16" s="1457"/>
      <c r="U16" s="1457"/>
      <c r="V16" s="1457"/>
      <c r="W16" s="1457"/>
      <c r="X16" s="1457"/>
      <c r="Y16" s="1457"/>
      <c r="Z16" s="1457"/>
      <c r="AA16" s="1457"/>
      <c r="AB16" s="348"/>
      <c r="AC16" s="348"/>
      <c r="AD16" s="343"/>
      <c r="AE16" s="357"/>
    </row>
    <row r="17" spans="2:31" x14ac:dyDescent="0.25">
      <c r="B17" s="264" t="s">
        <v>547</v>
      </c>
      <c r="N17" s="274"/>
      <c r="Q17" s="1457"/>
      <c r="R17" s="1457"/>
      <c r="S17" s="1457"/>
      <c r="T17" s="1457"/>
      <c r="U17" s="1457"/>
      <c r="V17" s="1457"/>
      <c r="W17" s="1457"/>
      <c r="X17" s="1457"/>
      <c r="Y17" s="1457"/>
      <c r="Z17" s="1457"/>
      <c r="AA17" s="1457"/>
      <c r="AB17" s="348"/>
      <c r="AC17" s="348"/>
      <c r="AD17" s="343"/>
      <c r="AE17" s="343"/>
    </row>
    <row r="18" spans="2:31" ht="8.25" customHeight="1" x14ac:dyDescent="0.25">
      <c r="Q18" s="1457"/>
      <c r="R18" s="1457"/>
      <c r="S18" s="1457"/>
      <c r="T18" s="1457"/>
      <c r="U18" s="1457"/>
      <c r="V18" s="1457"/>
      <c r="W18" s="1457"/>
      <c r="X18" s="1457"/>
      <c r="Y18" s="1457"/>
      <c r="Z18" s="1457"/>
      <c r="AA18" s="1457"/>
      <c r="AB18" s="348"/>
      <c r="AC18" s="348"/>
      <c r="AD18" s="343"/>
      <c r="AE18" s="343"/>
    </row>
    <row r="19" spans="2:31" x14ac:dyDescent="0.25">
      <c r="B19" s="277" t="s">
        <v>128</v>
      </c>
      <c r="K19" s="1385">
        <v>0</v>
      </c>
      <c r="L19" s="268" t="str">
        <f>IF(L13="Production","",(IF(K19='FICHE 5-Budget'!E333,"OK","Ce montant doit être égal au budget de la Fiche 5 - Cellule J322")))</f>
        <v>OK</v>
      </c>
      <c r="Q19" s="1457"/>
      <c r="R19" s="1457"/>
      <c r="S19" s="1457"/>
      <c r="T19" s="1457"/>
      <c r="U19" s="1457"/>
      <c r="V19" s="1457"/>
      <c r="W19" s="1457"/>
      <c r="X19" s="1457"/>
      <c r="Y19" s="1457"/>
      <c r="Z19" s="1457"/>
      <c r="AA19" s="1457"/>
      <c r="AC19" s="343"/>
      <c r="AD19" s="343"/>
      <c r="AE19" s="343"/>
    </row>
    <row r="20" spans="2:31" ht="8.25" customHeight="1" x14ac:dyDescent="0.25">
      <c r="C20" s="277"/>
      <c r="K20" s="485"/>
      <c r="Q20" s="1457"/>
      <c r="R20" s="1457"/>
      <c r="S20" s="1457"/>
      <c r="T20" s="1457"/>
      <c r="U20" s="1457"/>
      <c r="V20" s="1457"/>
      <c r="W20" s="1457"/>
      <c r="X20" s="1457"/>
      <c r="Y20" s="1457"/>
      <c r="Z20" s="1457"/>
      <c r="AA20" s="1457"/>
      <c r="AB20" s="348"/>
      <c r="AC20" s="348"/>
      <c r="AD20" s="343"/>
      <c r="AE20" s="343"/>
    </row>
    <row r="21" spans="2:31" x14ac:dyDescent="0.25">
      <c r="B21" s="277" t="s">
        <v>129</v>
      </c>
      <c r="K21" s="1385">
        <v>0</v>
      </c>
      <c r="Q21" s="810" t="s">
        <v>548</v>
      </c>
      <c r="R21" s="343"/>
      <c r="S21" s="343"/>
      <c r="T21" s="343"/>
      <c r="U21" s="343"/>
      <c r="V21" s="343"/>
      <c r="W21" s="343"/>
      <c r="AC21" s="343"/>
      <c r="AD21" s="343"/>
      <c r="AE21" s="343"/>
    </row>
    <row r="22" spans="2:31" ht="8.25" customHeight="1" x14ac:dyDescent="0.25">
      <c r="C22" s="277"/>
      <c r="K22" s="485"/>
      <c r="AC22" s="343"/>
      <c r="AD22" s="343"/>
      <c r="AE22" s="343"/>
    </row>
    <row r="23" spans="2:31" ht="15" customHeight="1" x14ac:dyDescent="0.25">
      <c r="B23" s="277" t="s">
        <v>549</v>
      </c>
      <c r="J23" s="360"/>
      <c r="K23" s="784">
        <f>K21+K19</f>
        <v>0</v>
      </c>
      <c r="L23" s="268" t="str">
        <f>IF(L13="préproduction","",(IF(K23='FICHE 5-Budget'!E333,"","Ce montant doit être égal au budget total de fabrication (préprod + prod) hors marketing de la Fiche 5 - Veuillez corriger")))</f>
        <v/>
      </c>
      <c r="Q23" s="267"/>
      <c r="R23" s="362"/>
      <c r="S23" s="362"/>
      <c r="T23" s="362"/>
      <c r="U23" s="362"/>
      <c r="V23" s="362"/>
      <c r="W23" s="362"/>
      <c r="X23" s="362"/>
      <c r="Y23" s="362"/>
      <c r="Z23" s="362"/>
      <c r="AC23" s="343"/>
      <c r="AD23" s="343"/>
      <c r="AE23" s="343"/>
    </row>
    <row r="24" spans="2:31" ht="8.25" customHeight="1" x14ac:dyDescent="0.25">
      <c r="C24" s="277"/>
      <c r="D24" s="363"/>
      <c r="K24" s="485"/>
      <c r="Q24" s="362"/>
      <c r="R24" s="362"/>
      <c r="S24" s="362"/>
      <c r="T24" s="362"/>
      <c r="U24" s="362"/>
      <c r="V24" s="362"/>
      <c r="W24" s="362"/>
      <c r="X24" s="362"/>
      <c r="Y24" s="362"/>
      <c r="Z24" s="362"/>
      <c r="AC24" s="343"/>
      <c r="AD24" s="343"/>
      <c r="AE24" s="343"/>
    </row>
    <row r="25" spans="2:31" ht="18" customHeight="1" x14ac:dyDescent="0.25">
      <c r="B25" s="264" t="s">
        <v>550</v>
      </c>
      <c r="C25" s="277"/>
      <c r="D25" s="363"/>
      <c r="K25" s="784">
        <v>0</v>
      </c>
      <c r="L25" s="268" t="str">
        <f>IF(K25='FICHE 5-Budget'!J324+'FICHE 5-Budget'!J325,"","Ce montant doit être égal au budget marketing annoncé dans la Fiche 5 - Veuillez corriger")</f>
        <v/>
      </c>
      <c r="Q25" s="362"/>
      <c r="R25" s="362"/>
      <c r="S25" s="362"/>
      <c r="T25" s="362"/>
      <c r="U25" s="362"/>
      <c r="V25" s="362"/>
      <c r="W25" s="362"/>
      <c r="X25" s="362"/>
      <c r="Y25" s="362"/>
      <c r="Z25" s="362"/>
    </row>
    <row r="26" spans="2:31" ht="8.25" customHeight="1" x14ac:dyDescent="0.25">
      <c r="C26" s="277"/>
      <c r="D26" s="363"/>
      <c r="K26" s="485"/>
      <c r="Q26" s="362"/>
      <c r="R26" s="362"/>
      <c r="S26" s="362"/>
      <c r="T26" s="362"/>
      <c r="U26" s="362"/>
      <c r="V26" s="362"/>
      <c r="W26" s="362"/>
      <c r="X26" s="362"/>
      <c r="Y26" s="362"/>
      <c r="Z26" s="362"/>
    </row>
    <row r="27" spans="2:31" ht="18" customHeight="1" x14ac:dyDescent="0.25">
      <c r="B27" s="264" t="s">
        <v>240</v>
      </c>
      <c r="C27" s="277"/>
      <c r="D27" s="363"/>
      <c r="K27" s="784">
        <f>K23+K25</f>
        <v>0</v>
      </c>
      <c r="Q27" s="362"/>
      <c r="R27" s="362"/>
      <c r="S27" s="362"/>
      <c r="T27" s="362"/>
      <c r="U27" s="362"/>
      <c r="V27" s="362"/>
      <c r="W27" s="362"/>
      <c r="X27" s="362"/>
      <c r="Y27" s="362"/>
      <c r="Z27" s="362"/>
    </row>
    <row r="28" spans="2:31" ht="18" customHeight="1" x14ac:dyDescent="0.25">
      <c r="C28" s="277"/>
      <c r="D28" s="363"/>
      <c r="Q28" s="362"/>
      <c r="R28" s="362"/>
      <c r="S28" s="362"/>
      <c r="T28" s="362"/>
      <c r="U28" s="362"/>
      <c r="V28" s="362"/>
      <c r="W28" s="362"/>
      <c r="X28" s="362"/>
      <c r="Y28" s="362"/>
      <c r="Z28" s="362"/>
    </row>
    <row r="29" spans="2:31" ht="14.1" customHeight="1" x14ac:dyDescent="0.25">
      <c r="B29" s="277" t="s">
        <v>551</v>
      </c>
      <c r="K29" s="274" t="s">
        <v>539</v>
      </c>
      <c r="Q29" s="362"/>
      <c r="R29" s="362"/>
      <c r="S29" s="362"/>
      <c r="T29" s="362"/>
      <c r="U29" s="362"/>
      <c r="V29" s="362"/>
      <c r="W29" s="362"/>
      <c r="X29" s="362"/>
      <c r="Y29" s="362"/>
      <c r="Z29" s="362"/>
    </row>
    <row r="30" spans="2:31" ht="14.1" customHeight="1" x14ac:dyDescent="0.25">
      <c r="C30" s="277"/>
      <c r="Q30" s="1461" t="s">
        <v>552</v>
      </c>
      <c r="R30" s="1461"/>
      <c r="S30" s="1461"/>
      <c r="T30" s="1461"/>
      <c r="U30" s="1461"/>
      <c r="V30" s="1461"/>
      <c r="W30" s="1461"/>
      <c r="X30" s="1461"/>
      <c r="Y30" s="1461"/>
      <c r="Z30" s="1461"/>
      <c r="AA30" s="1461"/>
      <c r="AB30" s="284"/>
      <c r="AC30" s="284"/>
    </row>
    <row r="31" spans="2:31" ht="14.1" customHeight="1" x14ac:dyDescent="0.25">
      <c r="B31" s="364" t="s">
        <v>553</v>
      </c>
      <c r="G31" s="365"/>
      <c r="K31" s="1386">
        <v>0</v>
      </c>
      <c r="Q31" s="1461"/>
      <c r="R31" s="1461"/>
      <c r="S31" s="1461"/>
      <c r="T31" s="1461"/>
      <c r="U31" s="1461"/>
      <c r="V31" s="1461"/>
      <c r="W31" s="1461"/>
      <c r="X31" s="1461"/>
      <c r="Y31" s="1461"/>
      <c r="Z31" s="1461"/>
      <c r="AA31" s="1461"/>
    </row>
    <row r="32" spans="2:31" ht="8.25" customHeight="1" x14ac:dyDescent="0.25">
      <c r="C32" s="366"/>
      <c r="D32" s="365"/>
      <c r="E32" s="343"/>
      <c r="F32" s="343"/>
      <c r="G32" s="343"/>
      <c r="K32" s="1387"/>
      <c r="Q32" s="1461"/>
      <c r="R32" s="1461"/>
      <c r="S32" s="1461"/>
      <c r="T32" s="1461"/>
      <c r="U32" s="1461"/>
      <c r="V32" s="1461"/>
      <c r="W32" s="1461"/>
      <c r="X32" s="1461"/>
      <c r="Y32" s="1461"/>
      <c r="Z32" s="1461"/>
      <c r="AA32" s="1461"/>
    </row>
    <row r="33" spans="1:29" x14ac:dyDescent="0.25">
      <c r="B33" s="364" t="s">
        <v>554</v>
      </c>
      <c r="K33" s="1386">
        <v>0</v>
      </c>
      <c r="Q33" s="1461"/>
      <c r="R33" s="1461"/>
      <c r="S33" s="1461"/>
      <c r="T33" s="1461"/>
      <c r="U33" s="1461"/>
      <c r="V33" s="1461"/>
      <c r="W33" s="1461"/>
      <c r="X33" s="1461"/>
      <c r="Y33" s="1461"/>
      <c r="Z33" s="1461"/>
      <c r="AA33" s="1461"/>
    </row>
    <row r="34" spans="1:29" s="343" customFormat="1" ht="8.25" customHeight="1" x14ac:dyDescent="0.25">
      <c r="A34" s="367"/>
      <c r="C34" s="368"/>
      <c r="D34" s="369"/>
      <c r="E34" s="370"/>
      <c r="Q34" s="1461"/>
      <c r="R34" s="1461"/>
      <c r="S34" s="1461"/>
      <c r="T34" s="1461"/>
      <c r="U34" s="1461"/>
      <c r="V34" s="1461"/>
      <c r="W34" s="1461"/>
      <c r="X34" s="1461"/>
      <c r="Y34" s="1461"/>
      <c r="Z34" s="1461"/>
      <c r="AA34" s="1461"/>
      <c r="AB34" s="348"/>
      <c r="AC34" s="348"/>
    </row>
    <row r="35" spans="1:29" s="343" customFormat="1" ht="51.75" customHeight="1" x14ac:dyDescent="0.25">
      <c r="A35" s="367"/>
      <c r="B35" s="364" t="s">
        <v>555</v>
      </c>
      <c r="K35" s="965" t="e">
        <f>(K31+K33)/K27</f>
        <v>#DIV/0!</v>
      </c>
      <c r="L35" s="1468" t="e">
        <f>IF(AND(K29=AD11,K35&lt;=AE11),"OK",(IF(AND(K29=AD12,K35&lt;=AE12),"OK",(IF(AND(K29=AD13,K35&lt;=AE13),"OK","Vous dépassez le seuil d'intensité autorisé pour ce type de jeu. Votre projet n'est pas éligible")))))</f>
        <v>#DIV/0!</v>
      </c>
      <c r="M35" s="1468"/>
      <c r="N35" s="1468"/>
      <c r="Q35" s="1461"/>
      <c r="R35" s="1461"/>
      <c r="S35" s="1461"/>
      <c r="T35" s="1461"/>
      <c r="U35" s="1461"/>
      <c r="V35" s="1461"/>
      <c r="W35" s="1461"/>
      <c r="X35" s="1461"/>
      <c r="Y35" s="1461"/>
      <c r="Z35" s="1461"/>
      <c r="AA35" s="1461"/>
    </row>
    <row r="36" spans="1:29" s="343" customFormat="1" ht="8.25" customHeight="1" x14ac:dyDescent="0.25">
      <c r="A36" s="367"/>
      <c r="C36" s="368"/>
      <c r="D36" s="371"/>
      <c r="E36" s="372"/>
      <c r="H36" s="358"/>
      <c r="I36" s="359"/>
      <c r="Q36" s="1461"/>
      <c r="R36" s="1461"/>
      <c r="S36" s="1461"/>
      <c r="T36" s="1461"/>
      <c r="U36" s="1461"/>
      <c r="V36" s="1461"/>
      <c r="W36" s="1461"/>
      <c r="X36" s="1461"/>
      <c r="Y36" s="1461"/>
      <c r="Z36" s="1461"/>
      <c r="AA36" s="1461"/>
    </row>
    <row r="37" spans="1:29" s="343" customFormat="1" ht="15" customHeight="1" x14ac:dyDescent="0.25">
      <c r="A37" s="367"/>
      <c r="B37" s="264" t="s">
        <v>556</v>
      </c>
      <c r="D37" s="264"/>
      <c r="E37" s="264"/>
      <c r="F37" s="264"/>
      <c r="G37" s="264"/>
      <c r="H37" s="264"/>
      <c r="K37" s="274"/>
      <c r="Q37" s="1461"/>
      <c r="R37" s="1461"/>
      <c r="S37" s="1461"/>
      <c r="T37" s="1461"/>
      <c r="U37" s="1461"/>
      <c r="V37" s="1461"/>
      <c r="W37" s="1461"/>
      <c r="X37" s="1461"/>
      <c r="Y37" s="1461"/>
      <c r="Z37" s="1461"/>
      <c r="AA37" s="1461"/>
    </row>
    <row r="38" spans="1:29" s="343" customFormat="1" ht="8.25" customHeight="1" x14ac:dyDescent="0.25">
      <c r="A38" s="367"/>
      <c r="C38" s="264"/>
      <c r="D38" s="264"/>
      <c r="E38" s="264"/>
      <c r="F38" s="264"/>
      <c r="G38" s="264"/>
      <c r="H38" s="264"/>
      <c r="K38" s="264"/>
      <c r="Q38" s="1461"/>
      <c r="R38" s="1461"/>
      <c r="S38" s="1461"/>
      <c r="T38" s="1461"/>
      <c r="U38" s="1461"/>
      <c r="V38" s="1461"/>
      <c r="W38" s="1461"/>
      <c r="X38" s="1461"/>
      <c r="Y38" s="1461"/>
      <c r="Z38" s="1461"/>
      <c r="AA38" s="1461"/>
    </row>
    <row r="39" spans="1:29" s="343" customFormat="1" x14ac:dyDescent="0.25">
      <c r="A39" s="367"/>
      <c r="B39" s="264" t="s">
        <v>223</v>
      </c>
      <c r="D39" s="264"/>
      <c r="E39" s="264"/>
      <c r="F39" s="264"/>
      <c r="G39" s="264"/>
      <c r="H39" s="264"/>
      <c r="K39" s="394"/>
      <c r="Q39" s="1461"/>
      <c r="R39" s="1461"/>
      <c r="S39" s="1461"/>
      <c r="T39" s="1461"/>
      <c r="U39" s="1461"/>
      <c r="V39" s="1461"/>
      <c r="W39" s="1461"/>
      <c r="X39" s="1461"/>
      <c r="Y39" s="1461"/>
      <c r="Z39" s="1461"/>
      <c r="AA39" s="1461"/>
    </row>
    <row r="40" spans="1:29" s="343" customFormat="1" ht="8.25" customHeight="1" x14ac:dyDescent="0.25">
      <c r="A40" s="367"/>
      <c r="C40" s="264"/>
      <c r="D40" s="264"/>
      <c r="E40" s="264"/>
      <c r="F40" s="264"/>
      <c r="G40" s="264"/>
      <c r="H40" s="264"/>
      <c r="K40" s="264"/>
      <c r="Q40" s="362"/>
      <c r="R40" s="362"/>
      <c r="S40" s="362"/>
      <c r="T40" s="362"/>
      <c r="U40" s="362"/>
      <c r="V40" s="362"/>
      <c r="W40" s="362"/>
      <c r="X40" s="362"/>
      <c r="Y40" s="362"/>
      <c r="Z40" s="362"/>
    </row>
    <row r="41" spans="1:29" s="343" customFormat="1" ht="14.1" customHeight="1" x14ac:dyDescent="0.25">
      <c r="A41" s="367"/>
      <c r="B41" s="343" t="s">
        <v>557</v>
      </c>
      <c r="C41" s="264"/>
      <c r="D41" s="264"/>
      <c r="E41" s="264"/>
      <c r="F41" s="264"/>
      <c r="G41" s="264"/>
      <c r="H41" s="264"/>
      <c r="K41" s="394"/>
      <c r="Q41" s="358"/>
      <c r="R41" s="362"/>
      <c r="S41" s="362"/>
      <c r="T41" s="362"/>
      <c r="U41" s="362"/>
      <c r="V41" s="362"/>
      <c r="W41" s="362"/>
      <c r="X41" s="362"/>
      <c r="Y41" s="362"/>
      <c r="Z41" s="362"/>
    </row>
    <row r="42" spans="1:29" s="343" customFormat="1" ht="8.25" customHeight="1" x14ac:dyDescent="0.25">
      <c r="A42" s="367"/>
      <c r="C42" s="264"/>
      <c r="D42" s="264"/>
      <c r="E42" s="264"/>
      <c r="F42" s="264"/>
      <c r="G42" s="264"/>
      <c r="H42" s="264"/>
      <c r="K42" s="264"/>
      <c r="Q42" s="362"/>
      <c r="R42" s="362"/>
      <c r="S42" s="362"/>
      <c r="T42" s="362"/>
      <c r="U42" s="362"/>
      <c r="V42" s="362"/>
      <c r="W42" s="362"/>
      <c r="X42" s="362"/>
      <c r="Y42" s="362"/>
      <c r="Z42" s="362"/>
    </row>
    <row r="43" spans="1:29" s="343" customFormat="1" ht="14.1" customHeight="1" x14ac:dyDescent="0.25">
      <c r="A43" s="367"/>
      <c r="B43" s="343" t="s">
        <v>558</v>
      </c>
      <c r="C43" s="264"/>
      <c r="D43" s="264"/>
      <c r="E43" s="264"/>
      <c r="F43" s="264"/>
      <c r="G43" s="264"/>
      <c r="H43" s="264"/>
      <c r="K43" s="394"/>
      <c r="Q43" s="358"/>
      <c r="R43" s="362"/>
      <c r="S43" s="362"/>
      <c r="T43" s="362"/>
      <c r="U43" s="362"/>
      <c r="V43" s="362"/>
      <c r="W43" s="362"/>
      <c r="X43" s="362"/>
      <c r="Y43" s="362"/>
      <c r="Z43" s="362"/>
    </row>
    <row r="44" spans="1:29" s="343" customFormat="1" ht="8.25" customHeight="1" x14ac:dyDescent="0.25">
      <c r="A44" s="367"/>
      <c r="C44" s="264"/>
      <c r="D44" s="264"/>
      <c r="E44" s="264"/>
      <c r="F44" s="264"/>
      <c r="G44" s="264"/>
      <c r="H44" s="264"/>
      <c r="K44" s="264"/>
      <c r="Q44" s="362"/>
      <c r="R44" s="362"/>
      <c r="S44" s="362"/>
      <c r="T44" s="362"/>
      <c r="U44" s="362"/>
      <c r="V44" s="362"/>
      <c r="W44" s="362"/>
      <c r="X44" s="362"/>
      <c r="Y44" s="362"/>
      <c r="Z44" s="362"/>
    </row>
    <row r="45" spans="1:29" s="343" customFormat="1" ht="14.1" customHeight="1" x14ac:dyDescent="0.25">
      <c r="A45" s="367"/>
      <c r="B45" s="343" t="s">
        <v>559</v>
      </c>
      <c r="C45" s="264"/>
      <c r="D45" s="264"/>
      <c r="E45" s="264"/>
      <c r="F45" s="264"/>
      <c r="G45" s="264"/>
      <c r="H45" s="264"/>
      <c r="K45" s="394"/>
      <c r="Q45" s="358"/>
      <c r="R45" s="362"/>
      <c r="S45" s="362"/>
      <c r="T45" s="362"/>
      <c r="U45" s="362"/>
      <c r="V45" s="362"/>
      <c r="W45" s="362"/>
      <c r="X45" s="362"/>
      <c r="Y45" s="362"/>
      <c r="Z45" s="362"/>
    </row>
    <row r="46" spans="1:29" s="343" customFormat="1" ht="8.25" customHeight="1" x14ac:dyDescent="0.25">
      <c r="A46" s="367"/>
      <c r="C46" s="264"/>
      <c r="D46" s="264"/>
      <c r="E46" s="264"/>
      <c r="F46" s="264"/>
      <c r="G46" s="264"/>
      <c r="H46" s="264"/>
      <c r="K46" s="264"/>
      <c r="Q46" s="362"/>
      <c r="R46" s="362"/>
      <c r="S46" s="362"/>
      <c r="T46" s="362"/>
      <c r="U46" s="362"/>
      <c r="V46" s="362"/>
      <c r="W46" s="362"/>
      <c r="X46" s="362"/>
      <c r="Y46" s="362"/>
      <c r="Z46" s="362"/>
    </row>
    <row r="47" spans="1:29" ht="14.1" customHeight="1" x14ac:dyDescent="0.25">
      <c r="B47" s="264" t="s">
        <v>560</v>
      </c>
      <c r="K47" s="274" t="s">
        <v>254</v>
      </c>
      <c r="Q47" s="1461" t="s">
        <v>561</v>
      </c>
      <c r="R47" s="1461"/>
      <c r="S47" s="1461"/>
      <c r="T47" s="1461"/>
      <c r="U47" s="1461"/>
      <c r="V47" s="1461"/>
      <c r="W47" s="1461"/>
      <c r="X47" s="1461"/>
      <c r="Y47" s="1461"/>
      <c r="Z47" s="1461"/>
      <c r="AA47" s="1461"/>
    </row>
    <row r="48" spans="1:29" ht="13.35" customHeight="1" x14ac:dyDescent="0.25">
      <c r="Q48" s="1461"/>
      <c r="R48" s="1461"/>
      <c r="S48" s="1461"/>
      <c r="T48" s="1461"/>
      <c r="U48" s="1461"/>
      <c r="V48" s="1461"/>
      <c r="W48" s="1461"/>
      <c r="X48" s="1461"/>
      <c r="Y48" s="1461"/>
      <c r="Z48" s="1461"/>
      <c r="AA48" s="1461"/>
    </row>
    <row r="49" spans="2:27" x14ac:dyDescent="0.25">
      <c r="Q49" s="1461"/>
      <c r="R49" s="1461"/>
      <c r="S49" s="1461"/>
      <c r="T49" s="1461"/>
      <c r="U49" s="1461"/>
      <c r="V49" s="1461"/>
      <c r="W49" s="1461"/>
      <c r="X49" s="1461"/>
      <c r="Y49" s="1461"/>
      <c r="Z49" s="1461"/>
      <c r="AA49" s="1461"/>
    </row>
    <row r="50" spans="2:27" ht="12.75" customHeight="1" x14ac:dyDescent="0.25">
      <c r="Q50" s="1461"/>
      <c r="R50" s="1461"/>
      <c r="S50" s="1461"/>
      <c r="T50" s="1461"/>
      <c r="U50" s="1461"/>
      <c r="V50" s="1461"/>
      <c r="W50" s="1461"/>
      <c r="X50" s="1461"/>
      <c r="Y50" s="1461"/>
      <c r="Z50" s="1461"/>
      <c r="AA50" s="1461"/>
    </row>
    <row r="51" spans="2:27" ht="14.1" hidden="1" customHeight="1" x14ac:dyDescent="0.25">
      <c r="Q51" s="1461"/>
      <c r="R51" s="1461"/>
      <c r="S51" s="1461"/>
      <c r="T51" s="1461"/>
      <c r="U51" s="1461"/>
      <c r="V51" s="1461"/>
      <c r="W51" s="1461"/>
      <c r="X51" s="1461"/>
      <c r="Y51" s="1461"/>
      <c r="Z51" s="1461"/>
      <c r="AA51" s="1461"/>
    </row>
    <row r="52" spans="2:27" ht="14.1" hidden="1" customHeight="1" x14ac:dyDescent="0.25">
      <c r="B52" s="362"/>
      <c r="C52" s="362"/>
      <c r="D52" s="362"/>
      <c r="E52" s="362"/>
      <c r="F52" s="362"/>
      <c r="G52" s="362"/>
      <c r="H52" s="362"/>
      <c r="I52" s="362"/>
      <c r="J52" s="362"/>
      <c r="K52" s="362"/>
      <c r="L52" s="362"/>
      <c r="M52" s="362"/>
      <c r="N52" s="362"/>
      <c r="O52" s="362"/>
      <c r="Q52" s="1461"/>
      <c r="R52" s="1461"/>
      <c r="S52" s="1461"/>
      <c r="T52" s="1461"/>
      <c r="U52" s="1461"/>
      <c r="V52" s="1461"/>
      <c r="W52" s="1461"/>
      <c r="X52" s="1461"/>
      <c r="Y52" s="1461"/>
      <c r="Z52" s="1461"/>
      <c r="AA52" s="1461"/>
    </row>
    <row r="54" spans="2:27" ht="18" thickBot="1" x14ac:dyDescent="0.35">
      <c r="B54" s="356" t="s">
        <v>562</v>
      </c>
      <c r="C54" s="356" t="s">
        <v>563</v>
      </c>
      <c r="D54" s="356"/>
      <c r="E54" s="271"/>
      <c r="F54" s="271"/>
      <c r="G54" s="271"/>
      <c r="H54" s="271"/>
      <c r="I54" s="271"/>
      <c r="J54" s="271"/>
      <c r="K54" s="271"/>
      <c r="L54" s="271"/>
      <c r="M54" s="271"/>
      <c r="N54" s="271"/>
      <c r="O54" s="271"/>
      <c r="P54" s="271"/>
      <c r="Q54" s="271"/>
      <c r="R54" s="271"/>
      <c r="S54" s="271"/>
      <c r="T54" s="271"/>
      <c r="U54" s="271"/>
      <c r="V54" s="271"/>
      <c r="W54" s="272"/>
      <c r="X54" s="272"/>
      <c r="Y54" s="272"/>
      <c r="Z54" s="272"/>
      <c r="AA54" s="272"/>
    </row>
    <row r="56" spans="2:27" x14ac:dyDescent="0.25">
      <c r="C56" s="264" t="s">
        <v>564</v>
      </c>
    </row>
    <row r="57" spans="2:27" ht="6.75" customHeight="1" x14ac:dyDescent="0.25"/>
    <row r="58" spans="2:27" x14ac:dyDescent="0.25">
      <c r="C58" s="264" t="s">
        <v>565</v>
      </c>
    </row>
    <row r="60" spans="2:27" x14ac:dyDescent="0.25">
      <c r="B60" s="374" t="s">
        <v>566</v>
      </c>
      <c r="C60" s="265"/>
      <c r="D60" s="373"/>
      <c r="E60" s="373"/>
      <c r="F60" s="373"/>
      <c r="G60" s="373"/>
      <c r="H60" s="373"/>
      <c r="I60" s="265"/>
    </row>
    <row r="62" spans="2:27" x14ac:dyDescent="0.25">
      <c r="B62" s="266"/>
      <c r="C62" s="264" t="s">
        <v>540</v>
      </c>
      <c r="D62" s="264" t="s">
        <v>567</v>
      </c>
    </row>
    <row r="63" spans="2:27" ht="4.5" customHeight="1" x14ac:dyDescent="0.25"/>
    <row r="64" spans="2:27" x14ac:dyDescent="0.25">
      <c r="B64" s="266"/>
      <c r="C64" s="264" t="s">
        <v>562</v>
      </c>
      <c r="D64" s="264" t="s">
        <v>568</v>
      </c>
    </row>
    <row r="65" spans="2:11" ht="4.5" customHeight="1" x14ac:dyDescent="0.25"/>
    <row r="66" spans="2:11" x14ac:dyDescent="0.25">
      <c r="B66" s="266"/>
      <c r="C66" s="264" t="s">
        <v>569</v>
      </c>
      <c r="D66" s="264" t="s">
        <v>570</v>
      </c>
    </row>
    <row r="67" spans="2:11" ht="4.5" customHeight="1" x14ac:dyDescent="0.25"/>
    <row r="68" spans="2:11" x14ac:dyDescent="0.25">
      <c r="B68" s="266"/>
      <c r="C68" s="264" t="s">
        <v>571</v>
      </c>
      <c r="D68" s="264" t="s">
        <v>572</v>
      </c>
    </row>
    <row r="69" spans="2:11" ht="4.5" customHeight="1" x14ac:dyDescent="0.25"/>
    <row r="70" spans="2:11" x14ac:dyDescent="0.25">
      <c r="B70" s="266"/>
      <c r="C70" s="264" t="s">
        <v>573</v>
      </c>
      <c r="D70" s="264" t="s">
        <v>574</v>
      </c>
    </row>
    <row r="71" spans="2:11" ht="4.5" customHeight="1" x14ac:dyDescent="0.25"/>
    <row r="72" spans="2:11" x14ac:dyDescent="0.25">
      <c r="B72" s="266"/>
      <c r="C72" s="264" t="s">
        <v>575</v>
      </c>
      <c r="D72" s="264" t="s">
        <v>576</v>
      </c>
    </row>
    <row r="73" spans="2:11" ht="4.5" customHeight="1" x14ac:dyDescent="0.25"/>
    <row r="75" spans="2:11" x14ac:dyDescent="0.25">
      <c r="C75" s="375" t="s">
        <v>577</v>
      </c>
      <c r="D75" s="376"/>
      <c r="E75" s="376"/>
      <c r="F75" s="376"/>
      <c r="G75" s="376"/>
      <c r="H75" s="376"/>
      <c r="I75" s="376"/>
      <c r="K75" s="376"/>
    </row>
    <row r="76" spans="2:11" x14ac:dyDescent="0.25">
      <c r="C76" s="376"/>
      <c r="D76" s="376" t="s">
        <v>578</v>
      </c>
      <c r="E76" s="376" t="s">
        <v>579</v>
      </c>
      <c r="F76" s="376"/>
      <c r="G76" s="376"/>
      <c r="H76" s="376"/>
      <c r="I76" s="376"/>
      <c r="K76" s="376"/>
    </row>
    <row r="77" spans="2:11" x14ac:dyDescent="0.25">
      <c r="C77" s="376"/>
      <c r="D77" s="376" t="s">
        <v>580</v>
      </c>
      <c r="E77" s="376" t="s">
        <v>581</v>
      </c>
      <c r="F77" s="376"/>
      <c r="G77" s="376"/>
      <c r="H77" s="376"/>
      <c r="I77" s="376"/>
      <c r="K77" s="376"/>
    </row>
    <row r="78" spans="2:11" x14ac:dyDescent="0.25">
      <c r="C78" s="376"/>
      <c r="D78" s="376" t="s">
        <v>582</v>
      </c>
      <c r="E78" s="376" t="s">
        <v>583</v>
      </c>
      <c r="F78" s="376"/>
      <c r="G78" s="376"/>
      <c r="H78" s="376"/>
      <c r="I78" s="376"/>
      <c r="K78" s="376"/>
    </row>
    <row r="79" spans="2:11" x14ac:dyDescent="0.25">
      <c r="C79" s="376"/>
      <c r="D79" s="376" t="s">
        <v>584</v>
      </c>
      <c r="E79" s="376" t="s">
        <v>585</v>
      </c>
      <c r="F79" s="376"/>
      <c r="G79" s="376"/>
      <c r="H79" s="376"/>
      <c r="I79" s="376"/>
      <c r="K79" s="376"/>
    </row>
    <row r="80" spans="2:11" x14ac:dyDescent="0.25">
      <c r="C80" s="376"/>
      <c r="D80" s="376" t="s">
        <v>586</v>
      </c>
      <c r="E80" s="376" t="s">
        <v>587</v>
      </c>
      <c r="F80" s="376"/>
      <c r="G80" s="376"/>
      <c r="H80" s="376"/>
      <c r="I80" s="376"/>
      <c r="K80" s="376"/>
    </row>
    <row r="82" spans="2:20" x14ac:dyDescent="0.25">
      <c r="C82" s="264" t="s">
        <v>588</v>
      </c>
    </row>
    <row r="84" spans="2:20" x14ac:dyDescent="0.25">
      <c r="B84" s="373" t="s">
        <v>589</v>
      </c>
      <c r="C84" s="373"/>
      <c r="D84" s="373"/>
      <c r="E84" s="373"/>
      <c r="F84" s="373"/>
      <c r="G84" s="373"/>
      <c r="H84" s="373"/>
      <c r="I84" s="373"/>
      <c r="J84" s="265"/>
      <c r="K84" s="265"/>
      <c r="L84" s="265"/>
    </row>
    <row r="86" spans="2:20" x14ac:dyDescent="0.25">
      <c r="B86" s="266"/>
      <c r="C86" s="264" t="s">
        <v>540</v>
      </c>
      <c r="D86" s="264" t="s">
        <v>590</v>
      </c>
    </row>
    <row r="87" spans="2:20" ht="4.5" customHeight="1" x14ac:dyDescent="0.25"/>
    <row r="88" spans="2:20" x14ac:dyDescent="0.25">
      <c r="B88" s="266"/>
      <c r="C88" s="264" t="s">
        <v>562</v>
      </c>
      <c r="D88" s="264" t="s">
        <v>878</v>
      </c>
    </row>
    <row r="89" spans="2:20" ht="4.5" customHeight="1" x14ac:dyDescent="0.25"/>
    <row r="90" spans="2:20" x14ac:dyDescent="0.25">
      <c r="B90" s="266"/>
      <c r="C90" s="264" t="s">
        <v>591</v>
      </c>
      <c r="D90" s="264" t="s">
        <v>879</v>
      </c>
    </row>
    <row r="91" spans="2:20" ht="4.5" customHeight="1" x14ac:dyDescent="0.25"/>
    <row r="92" spans="2:20" x14ac:dyDescent="0.25">
      <c r="B92" s="266"/>
      <c r="C92" s="264" t="s">
        <v>571</v>
      </c>
      <c r="D92" s="264" t="s">
        <v>880</v>
      </c>
    </row>
    <row r="94" spans="2:20" x14ac:dyDescent="0.25">
      <c r="B94" s="373" t="s">
        <v>592</v>
      </c>
      <c r="C94" s="373"/>
      <c r="D94" s="373"/>
      <c r="E94" s="373"/>
      <c r="F94" s="373"/>
      <c r="G94" s="373"/>
      <c r="H94" s="373"/>
      <c r="I94" s="373"/>
      <c r="J94" s="373"/>
      <c r="K94" s="373"/>
      <c r="L94" s="373"/>
      <c r="M94" s="373"/>
      <c r="N94" s="373"/>
      <c r="O94" s="373"/>
      <c r="P94" s="373"/>
      <c r="Q94" s="373"/>
      <c r="R94" s="265"/>
      <c r="S94" s="265"/>
      <c r="T94" s="265"/>
    </row>
    <row r="96" spans="2:20" x14ac:dyDescent="0.25">
      <c r="B96" s="266"/>
      <c r="C96" s="264" t="s">
        <v>540</v>
      </c>
      <c r="D96" s="264" t="s">
        <v>593</v>
      </c>
    </row>
    <row r="97" spans="2:4" ht="4.5" customHeight="1" x14ac:dyDescent="0.25"/>
    <row r="98" spans="2:4" x14ac:dyDescent="0.25">
      <c r="B98" s="266"/>
      <c r="C98" s="264" t="s">
        <v>562</v>
      </c>
      <c r="D98" s="264" t="s">
        <v>594</v>
      </c>
    </row>
    <row r="99" spans="2:4" ht="4.5" customHeight="1" x14ac:dyDescent="0.25"/>
    <row r="100" spans="2:4" x14ac:dyDescent="0.25">
      <c r="B100" s="266"/>
      <c r="C100" s="264" t="s">
        <v>569</v>
      </c>
      <c r="D100" s="264" t="s">
        <v>595</v>
      </c>
    </row>
    <row r="101" spans="2:4" ht="4.5" customHeight="1" x14ac:dyDescent="0.25"/>
    <row r="102" spans="2:4" x14ac:dyDescent="0.25">
      <c r="B102" s="266"/>
      <c r="C102" s="264" t="s">
        <v>571</v>
      </c>
      <c r="D102" s="264" t="s">
        <v>881</v>
      </c>
    </row>
    <row r="103" spans="2:4" ht="4.5" customHeight="1" x14ac:dyDescent="0.25"/>
    <row r="104" spans="2:4" x14ac:dyDescent="0.25">
      <c r="B104" s="266"/>
      <c r="C104" s="264" t="s">
        <v>596</v>
      </c>
      <c r="D104" s="264" t="s">
        <v>597</v>
      </c>
    </row>
    <row r="105" spans="2:4" ht="4.5" customHeight="1" x14ac:dyDescent="0.25"/>
    <row r="106" spans="2:4" x14ac:dyDescent="0.25">
      <c r="B106" s="266"/>
      <c r="C106" s="264" t="s">
        <v>598</v>
      </c>
      <c r="D106" s="264" t="s">
        <v>599</v>
      </c>
    </row>
    <row r="107" spans="2:4" ht="4.5" customHeight="1" x14ac:dyDescent="0.25"/>
    <row r="108" spans="2:4" x14ac:dyDescent="0.25">
      <c r="B108" s="266"/>
      <c r="C108" s="264" t="s">
        <v>600</v>
      </c>
      <c r="D108" s="264" t="s">
        <v>601</v>
      </c>
    </row>
    <row r="110" spans="2:4" x14ac:dyDescent="0.25">
      <c r="B110" s="268" t="s">
        <v>602</v>
      </c>
    </row>
    <row r="111" spans="2:4" x14ac:dyDescent="0.25">
      <c r="B111" s="264" t="s">
        <v>603</v>
      </c>
    </row>
    <row r="113" spans="2:22" ht="24" customHeight="1" x14ac:dyDescent="0.25">
      <c r="B113" s="1464" t="s">
        <v>604</v>
      </c>
      <c r="C113" s="1464"/>
      <c r="D113" s="1464"/>
      <c r="E113" s="1464"/>
      <c r="F113" s="1464"/>
      <c r="G113" s="1464"/>
      <c r="H113" s="1464"/>
      <c r="I113" s="1465"/>
      <c r="J113" s="377"/>
      <c r="K113" s="1464" t="s">
        <v>605</v>
      </c>
      <c r="L113" s="1464"/>
      <c r="M113" s="1465"/>
      <c r="N113" s="377"/>
      <c r="O113" s="1464" t="s">
        <v>606</v>
      </c>
      <c r="P113" s="1464"/>
      <c r="Q113" s="1464"/>
      <c r="R113" s="1465"/>
      <c r="S113" s="378"/>
      <c r="T113" s="1464" t="s">
        <v>607</v>
      </c>
      <c r="U113" s="1464"/>
      <c r="V113" s="1464"/>
    </row>
    <row r="114" spans="2:22" ht="3" customHeight="1" x14ac:dyDescent="0.25">
      <c r="I114" s="379"/>
      <c r="M114" s="379"/>
      <c r="R114" s="379"/>
    </row>
    <row r="115" spans="2:22" x14ac:dyDescent="0.25">
      <c r="B115" s="1466" t="s">
        <v>608</v>
      </c>
      <c r="C115" s="1466"/>
      <c r="D115" s="1466"/>
      <c r="E115" s="1466"/>
      <c r="F115" s="1466"/>
      <c r="G115" s="1466"/>
      <c r="H115" s="1466"/>
      <c r="I115" s="1467"/>
      <c r="J115" s="266"/>
      <c r="K115" s="266"/>
      <c r="L115" s="266"/>
      <c r="M115" s="380"/>
      <c r="N115" s="266"/>
      <c r="O115" s="266"/>
      <c r="P115" s="266"/>
      <c r="Q115" s="266"/>
      <c r="R115" s="380"/>
      <c r="S115" s="266"/>
      <c r="T115" s="266"/>
      <c r="U115" s="266"/>
      <c r="V115" s="266"/>
    </row>
    <row r="116" spans="2:22" ht="3" customHeight="1" x14ac:dyDescent="0.25">
      <c r="B116" s="381"/>
      <c r="C116" s="381"/>
      <c r="D116" s="381"/>
      <c r="E116" s="381"/>
      <c r="F116" s="381"/>
      <c r="G116" s="381"/>
      <c r="H116" s="381"/>
      <c r="I116" s="382"/>
      <c r="M116" s="379"/>
      <c r="R116" s="379"/>
    </row>
    <row r="117" spans="2:22" x14ac:dyDescent="0.25">
      <c r="B117" s="1466" t="s">
        <v>609</v>
      </c>
      <c r="C117" s="1466"/>
      <c r="D117" s="1466"/>
      <c r="E117" s="1466"/>
      <c r="F117" s="1466"/>
      <c r="G117" s="1466"/>
      <c r="H117" s="1466"/>
      <c r="I117" s="1467"/>
      <c r="J117" s="266"/>
      <c r="K117" s="266"/>
      <c r="L117" s="266"/>
      <c r="M117" s="380"/>
      <c r="N117" s="266"/>
      <c r="O117" s="266"/>
      <c r="P117" s="266"/>
      <c r="Q117" s="266"/>
      <c r="R117" s="380"/>
      <c r="S117" s="266"/>
      <c r="T117" s="266"/>
      <c r="U117" s="266"/>
      <c r="V117" s="266"/>
    </row>
    <row r="118" spans="2:22" ht="3" customHeight="1" x14ac:dyDescent="0.25">
      <c r="B118" s="381"/>
      <c r="C118" s="381"/>
      <c r="D118" s="381"/>
      <c r="E118" s="381"/>
      <c r="F118" s="381"/>
      <c r="G118" s="381"/>
      <c r="H118" s="381"/>
      <c r="I118" s="382"/>
      <c r="M118" s="379"/>
      <c r="R118" s="379"/>
    </row>
    <row r="119" spans="2:22" x14ac:dyDescent="0.25">
      <c r="B119" s="1466" t="s">
        <v>610</v>
      </c>
      <c r="C119" s="1466"/>
      <c r="D119" s="1466"/>
      <c r="E119" s="1466"/>
      <c r="F119" s="1466"/>
      <c r="G119" s="1466"/>
      <c r="H119" s="1466"/>
      <c r="I119" s="1467"/>
      <c r="J119" s="266"/>
      <c r="K119" s="266"/>
      <c r="L119" s="266"/>
      <c r="M119" s="380"/>
      <c r="N119" s="266"/>
      <c r="O119" s="266"/>
      <c r="P119" s="266"/>
      <c r="Q119" s="266"/>
      <c r="R119" s="380"/>
      <c r="S119" s="266"/>
      <c r="T119" s="266"/>
      <c r="U119" s="266"/>
      <c r="V119" s="266"/>
    </row>
    <row r="120" spans="2:22" ht="3" customHeight="1" x14ac:dyDescent="0.25">
      <c r="B120" s="381"/>
      <c r="C120" s="381"/>
      <c r="D120" s="381"/>
      <c r="E120" s="381"/>
      <c r="F120" s="381"/>
      <c r="G120" s="381"/>
      <c r="H120" s="381"/>
      <c r="I120" s="382"/>
      <c r="M120" s="379"/>
      <c r="R120" s="379"/>
    </row>
    <row r="121" spans="2:22" x14ac:dyDescent="0.25">
      <c r="B121" s="1466" t="s">
        <v>611</v>
      </c>
      <c r="C121" s="1466"/>
      <c r="D121" s="1466"/>
      <c r="E121" s="1466"/>
      <c r="F121" s="1466"/>
      <c r="G121" s="1466"/>
      <c r="H121" s="1466"/>
      <c r="I121" s="1467"/>
      <c r="J121" s="266"/>
      <c r="K121" s="266"/>
      <c r="L121" s="266"/>
      <c r="M121" s="380"/>
      <c r="N121" s="266"/>
      <c r="O121" s="266"/>
      <c r="P121" s="266"/>
      <c r="Q121" s="266"/>
      <c r="R121" s="380"/>
      <c r="S121" s="266"/>
      <c r="T121" s="266"/>
      <c r="U121" s="266"/>
      <c r="V121" s="266"/>
    </row>
    <row r="122" spans="2:22" ht="3" customHeight="1" x14ac:dyDescent="0.25">
      <c r="B122" s="381"/>
      <c r="C122" s="381"/>
      <c r="D122" s="381"/>
      <c r="E122" s="381"/>
      <c r="F122" s="381"/>
      <c r="G122" s="381"/>
      <c r="H122" s="381"/>
      <c r="I122" s="382"/>
      <c r="M122" s="379"/>
      <c r="R122" s="379"/>
    </row>
    <row r="123" spans="2:22" x14ac:dyDescent="0.25">
      <c r="B123" s="1466" t="s">
        <v>612</v>
      </c>
      <c r="C123" s="1466"/>
      <c r="D123" s="1466"/>
      <c r="E123" s="1466"/>
      <c r="F123" s="1466"/>
      <c r="G123" s="1466"/>
      <c r="H123" s="1466"/>
      <c r="I123" s="1467"/>
      <c r="J123" s="266"/>
      <c r="K123" s="266"/>
      <c r="L123" s="266"/>
      <c r="M123" s="380"/>
      <c r="N123" s="266"/>
      <c r="O123" s="266"/>
      <c r="P123" s="266"/>
      <c r="Q123" s="266"/>
      <c r="R123" s="380"/>
      <c r="S123" s="266"/>
      <c r="T123" s="266"/>
      <c r="U123" s="266"/>
      <c r="V123" s="266"/>
    </row>
    <row r="124" spans="2:22" ht="3" customHeight="1" x14ac:dyDescent="0.25">
      <c r="B124" s="381"/>
      <c r="C124" s="381"/>
      <c r="D124" s="381"/>
      <c r="E124" s="381"/>
      <c r="F124" s="381"/>
      <c r="G124" s="381"/>
      <c r="H124" s="381"/>
      <c r="I124" s="382"/>
      <c r="M124" s="379"/>
      <c r="R124" s="379"/>
    </row>
    <row r="125" spans="2:22" ht="39" customHeight="1" x14ac:dyDescent="0.25">
      <c r="B125" s="1462" t="s">
        <v>882</v>
      </c>
      <c r="C125" s="1462"/>
      <c r="D125" s="1462"/>
      <c r="E125" s="1462"/>
      <c r="F125" s="1462"/>
      <c r="G125" s="1462"/>
      <c r="H125" s="1462"/>
      <c r="I125" s="1463"/>
      <c r="J125" s="266"/>
      <c r="K125" s="266"/>
      <c r="L125" s="266"/>
      <c r="M125" s="380"/>
      <c r="N125" s="266"/>
      <c r="O125" s="266"/>
      <c r="P125" s="266"/>
      <c r="Q125" s="266"/>
      <c r="R125" s="380"/>
      <c r="S125" s="266"/>
      <c r="T125" s="266"/>
      <c r="U125" s="266"/>
      <c r="V125" s="266"/>
    </row>
    <row r="126" spans="2:22" ht="3" customHeight="1" x14ac:dyDescent="0.25">
      <c r="B126" s="383"/>
      <c r="C126" s="383"/>
      <c r="D126" s="383"/>
      <c r="E126" s="383"/>
      <c r="F126" s="383"/>
      <c r="G126" s="383"/>
      <c r="H126" s="383"/>
      <c r="I126" s="384"/>
      <c r="M126" s="379"/>
      <c r="R126" s="379"/>
    </row>
    <row r="127" spans="2:22" x14ac:dyDescent="0.25">
      <c r="B127" s="1466" t="s">
        <v>883</v>
      </c>
      <c r="C127" s="1466"/>
      <c r="D127" s="1466"/>
      <c r="E127" s="1466"/>
      <c r="F127" s="1466"/>
      <c r="G127" s="1466"/>
      <c r="H127" s="1466"/>
      <c r="I127" s="1467"/>
      <c r="J127" s="266"/>
      <c r="K127" s="266"/>
      <c r="L127" s="266"/>
      <c r="M127" s="380"/>
      <c r="N127" s="266"/>
      <c r="O127" s="266"/>
      <c r="P127" s="266"/>
      <c r="Q127" s="266"/>
      <c r="R127" s="380"/>
      <c r="S127" s="266"/>
      <c r="T127" s="266"/>
      <c r="U127" s="266"/>
      <c r="V127" s="266"/>
    </row>
    <row r="128" spans="2:22" ht="3" customHeight="1" x14ac:dyDescent="0.25">
      <c r="B128" s="381"/>
      <c r="C128" s="381"/>
      <c r="D128" s="381"/>
      <c r="E128" s="381"/>
      <c r="F128" s="381"/>
      <c r="G128" s="381"/>
      <c r="H128" s="381"/>
      <c r="I128" s="382"/>
      <c r="M128" s="379"/>
      <c r="R128" s="379"/>
    </row>
    <row r="129" spans="2:22" ht="29.25" customHeight="1" x14ac:dyDescent="0.25">
      <c r="B129" s="1462" t="s">
        <v>613</v>
      </c>
      <c r="C129" s="1462"/>
      <c r="D129" s="1462"/>
      <c r="E129" s="1462"/>
      <c r="F129" s="1462"/>
      <c r="G129" s="1462"/>
      <c r="H129" s="1462"/>
      <c r="I129" s="1463"/>
      <c r="J129" s="266"/>
      <c r="K129" s="266"/>
      <c r="L129" s="266"/>
      <c r="M129" s="380"/>
      <c r="N129" s="266"/>
      <c r="O129" s="266"/>
      <c r="P129" s="266"/>
      <c r="Q129" s="266"/>
      <c r="R129" s="380"/>
      <c r="S129" s="266"/>
      <c r="T129" s="266"/>
      <c r="U129" s="266"/>
      <c r="V129" s="266"/>
    </row>
    <row r="130" spans="2:22" ht="3" customHeight="1" x14ac:dyDescent="0.25">
      <c r="B130" s="383"/>
      <c r="C130" s="383"/>
      <c r="D130" s="383"/>
      <c r="E130" s="383"/>
      <c r="F130" s="383"/>
      <c r="G130" s="383"/>
      <c r="H130" s="383"/>
      <c r="I130" s="384"/>
      <c r="M130" s="379"/>
      <c r="R130" s="379"/>
    </row>
    <row r="131" spans="2:22" ht="42" customHeight="1" x14ac:dyDescent="0.25">
      <c r="B131" s="1462" t="s">
        <v>614</v>
      </c>
      <c r="C131" s="1462"/>
      <c r="D131" s="1462"/>
      <c r="E131" s="1462"/>
      <c r="F131" s="1462"/>
      <c r="G131" s="1462"/>
      <c r="H131" s="1462"/>
      <c r="I131" s="1463"/>
      <c r="J131" s="266"/>
      <c r="K131" s="266"/>
      <c r="L131" s="266"/>
      <c r="M131" s="380"/>
      <c r="N131" s="266"/>
      <c r="O131" s="266"/>
      <c r="P131" s="266"/>
      <c r="Q131" s="266"/>
      <c r="R131" s="380"/>
      <c r="S131" s="266"/>
      <c r="T131" s="266"/>
      <c r="U131" s="266"/>
      <c r="V131" s="266"/>
    </row>
    <row r="132" spans="2:22" ht="3" customHeight="1" x14ac:dyDescent="0.25">
      <c r="B132" s="383"/>
      <c r="C132" s="383"/>
      <c r="D132" s="383"/>
      <c r="E132" s="383"/>
      <c r="F132" s="383"/>
      <c r="G132" s="383"/>
      <c r="H132" s="383"/>
      <c r="I132" s="384"/>
      <c r="M132" s="379"/>
      <c r="R132" s="379"/>
    </row>
    <row r="133" spans="2:22" x14ac:dyDescent="0.25">
      <c r="B133" s="1466" t="s">
        <v>615</v>
      </c>
      <c r="C133" s="1466"/>
      <c r="D133" s="1466"/>
      <c r="E133" s="1466"/>
      <c r="F133" s="1466"/>
      <c r="G133" s="1466"/>
      <c r="H133" s="1466"/>
      <c r="I133" s="1467"/>
      <c r="J133" s="266"/>
      <c r="K133" s="266"/>
      <c r="L133" s="266"/>
      <c r="M133" s="380"/>
      <c r="N133" s="266"/>
      <c r="O133" s="266"/>
      <c r="P133" s="266"/>
      <c r="Q133" s="266"/>
      <c r="R133" s="380"/>
      <c r="S133" s="266"/>
      <c r="T133" s="266"/>
      <c r="U133" s="266"/>
      <c r="V133" s="266"/>
    </row>
    <row r="134" spans="2:22" ht="3" customHeight="1" x14ac:dyDescent="0.25">
      <c r="B134" s="381"/>
      <c r="C134" s="381"/>
      <c r="D134" s="381"/>
      <c r="E134" s="381"/>
      <c r="F134" s="381"/>
      <c r="G134" s="381"/>
      <c r="H134" s="381"/>
      <c r="I134" s="382"/>
      <c r="M134" s="379"/>
      <c r="R134" s="379"/>
    </row>
    <row r="135" spans="2:22" ht="25.5" customHeight="1" x14ac:dyDescent="0.25">
      <c r="B135" s="1462" t="s">
        <v>616</v>
      </c>
      <c r="C135" s="1462"/>
      <c r="D135" s="1462"/>
      <c r="E135" s="1462"/>
      <c r="F135" s="1462"/>
      <c r="G135" s="1462"/>
      <c r="H135" s="1462"/>
      <c r="I135" s="1463"/>
      <c r="J135" s="266"/>
      <c r="K135" s="266"/>
      <c r="L135" s="266"/>
      <c r="M135" s="380"/>
      <c r="N135" s="266"/>
      <c r="O135" s="266"/>
      <c r="P135" s="266"/>
      <c r="Q135" s="266"/>
      <c r="R135" s="380"/>
      <c r="S135" s="266"/>
      <c r="T135" s="266"/>
      <c r="U135" s="266"/>
      <c r="V135" s="266"/>
    </row>
    <row r="136" spans="2:22" ht="3" customHeight="1" x14ac:dyDescent="0.25">
      <c r="B136" s="381"/>
      <c r="C136" s="381"/>
      <c r="D136" s="381"/>
      <c r="E136" s="381"/>
      <c r="F136" s="381"/>
      <c r="G136" s="381"/>
      <c r="H136" s="381"/>
      <c r="I136" s="382"/>
      <c r="M136" s="379"/>
      <c r="R136" s="379"/>
    </row>
    <row r="137" spans="2:22" x14ac:dyDescent="0.25">
      <c r="B137" s="1466" t="s">
        <v>617</v>
      </c>
      <c r="C137" s="1466"/>
      <c r="D137" s="1466"/>
      <c r="E137" s="1466"/>
      <c r="F137" s="1466"/>
      <c r="G137" s="1466"/>
      <c r="H137" s="1466"/>
      <c r="I137" s="1467"/>
      <c r="J137" s="266"/>
      <c r="K137" s="266"/>
      <c r="L137" s="266"/>
      <c r="M137" s="380"/>
      <c r="N137" s="266"/>
      <c r="O137" s="266"/>
      <c r="P137" s="266"/>
      <c r="Q137" s="266"/>
      <c r="R137" s="380"/>
      <c r="S137" s="266"/>
      <c r="T137" s="266"/>
      <c r="U137" s="266"/>
      <c r="V137" s="266"/>
    </row>
    <row r="138" spans="2:22" ht="3" customHeight="1" x14ac:dyDescent="0.25">
      <c r="B138" s="381"/>
      <c r="C138" s="381"/>
      <c r="D138" s="381"/>
      <c r="E138" s="381"/>
      <c r="F138" s="381"/>
      <c r="G138" s="381"/>
      <c r="H138" s="381"/>
      <c r="I138" s="382"/>
      <c r="M138" s="379"/>
      <c r="R138" s="379"/>
    </row>
    <row r="139" spans="2:22" x14ac:dyDescent="0.25">
      <c r="B139" s="1466" t="s">
        <v>618</v>
      </c>
      <c r="C139" s="1466"/>
      <c r="D139" s="1466"/>
      <c r="E139" s="1466"/>
      <c r="F139" s="1466"/>
      <c r="G139" s="1466"/>
      <c r="H139" s="1466"/>
      <c r="I139" s="1467"/>
      <c r="J139" s="266"/>
      <c r="K139" s="266"/>
      <c r="L139" s="266"/>
      <c r="M139" s="380"/>
      <c r="N139" s="266"/>
      <c r="O139" s="266"/>
      <c r="P139" s="266"/>
      <c r="Q139" s="266"/>
      <c r="R139" s="380"/>
      <c r="S139" s="266"/>
      <c r="T139" s="266"/>
      <c r="U139" s="266"/>
      <c r="V139" s="266"/>
    </row>
    <row r="140" spans="2:22" ht="3" customHeight="1" x14ac:dyDescent="0.25">
      <c r="B140" s="381"/>
      <c r="C140" s="381"/>
      <c r="D140" s="381"/>
      <c r="E140" s="381"/>
      <c r="F140" s="381"/>
      <c r="G140" s="381"/>
      <c r="H140" s="381"/>
      <c r="I140" s="382"/>
      <c r="M140" s="379"/>
      <c r="R140" s="379"/>
    </row>
    <row r="141" spans="2:22" ht="33" customHeight="1" x14ac:dyDescent="0.25">
      <c r="B141" s="1462" t="s">
        <v>884</v>
      </c>
      <c r="C141" s="1462"/>
      <c r="D141" s="1462"/>
      <c r="E141" s="1462"/>
      <c r="F141" s="1462"/>
      <c r="G141" s="1462"/>
      <c r="H141" s="1462"/>
      <c r="I141" s="1463"/>
      <c r="J141" s="266"/>
      <c r="K141" s="266"/>
      <c r="L141" s="266"/>
      <c r="M141" s="380"/>
      <c r="N141" s="266"/>
      <c r="O141" s="266"/>
      <c r="P141" s="266"/>
      <c r="Q141" s="266"/>
      <c r="R141" s="380"/>
      <c r="S141" s="266"/>
      <c r="T141" s="266"/>
      <c r="U141" s="266"/>
      <c r="V141" s="266"/>
    </row>
    <row r="142" spans="2:22" ht="3" customHeight="1" x14ac:dyDescent="0.25">
      <c r="B142" s="381"/>
      <c r="C142" s="381"/>
      <c r="D142" s="381"/>
      <c r="E142" s="381"/>
      <c r="F142" s="381"/>
      <c r="G142" s="381"/>
      <c r="H142" s="381"/>
      <c r="I142" s="382"/>
      <c r="M142" s="379"/>
      <c r="R142" s="379"/>
    </row>
    <row r="143" spans="2:22" x14ac:dyDescent="0.25">
      <c r="B143" s="1466" t="s">
        <v>619</v>
      </c>
      <c r="C143" s="1466"/>
      <c r="D143" s="1466"/>
      <c r="E143" s="1466"/>
      <c r="F143" s="1466"/>
      <c r="G143" s="1466"/>
      <c r="H143" s="1466"/>
      <c r="I143" s="1467"/>
      <c r="J143" s="266"/>
      <c r="K143" s="266"/>
      <c r="L143" s="266"/>
      <c r="M143" s="380"/>
      <c r="N143" s="266"/>
      <c r="O143" s="266"/>
      <c r="P143" s="266"/>
      <c r="Q143" s="266"/>
      <c r="R143" s="380"/>
      <c r="S143" s="266"/>
      <c r="T143" s="266"/>
      <c r="U143" s="266"/>
      <c r="V143" s="266"/>
    </row>
    <row r="144" spans="2:22" ht="3" customHeight="1" x14ac:dyDescent="0.25">
      <c r="B144" s="381"/>
      <c r="C144" s="381"/>
      <c r="D144" s="381"/>
      <c r="E144" s="381"/>
      <c r="F144" s="381"/>
      <c r="G144" s="381"/>
      <c r="H144" s="381"/>
      <c r="I144" s="382"/>
      <c r="M144" s="379"/>
      <c r="R144" s="379"/>
    </row>
    <row r="145" spans="1:27" ht="27.75" customHeight="1" x14ac:dyDescent="0.25">
      <c r="B145" s="1469" t="s">
        <v>620</v>
      </c>
      <c r="C145" s="1469"/>
      <c r="D145" s="1469"/>
      <c r="E145" s="1469"/>
      <c r="F145" s="1469"/>
      <c r="G145" s="1469"/>
      <c r="H145" s="1469"/>
      <c r="I145" s="1470"/>
      <c r="M145" s="379"/>
      <c r="R145" s="379"/>
    </row>
    <row r="146" spans="1:27" ht="3" customHeight="1" x14ac:dyDescent="0.25">
      <c r="B146" s="381"/>
      <c r="C146" s="381"/>
      <c r="D146" s="381"/>
      <c r="E146" s="381"/>
      <c r="F146" s="381"/>
      <c r="G146" s="381"/>
      <c r="H146" s="381"/>
      <c r="I146" s="382"/>
      <c r="M146" s="379"/>
      <c r="R146" s="379"/>
    </row>
    <row r="147" spans="1:27" x14ac:dyDescent="0.25">
      <c r="B147" s="1466" t="s">
        <v>621</v>
      </c>
      <c r="C147" s="1466"/>
      <c r="D147" s="1466"/>
      <c r="E147" s="1466"/>
      <c r="F147" s="1466"/>
      <c r="G147" s="1466"/>
      <c r="H147" s="1466"/>
      <c r="I147" s="1467"/>
      <c r="M147" s="379"/>
      <c r="N147" s="266"/>
      <c r="O147" s="266"/>
      <c r="P147" s="266"/>
      <c r="Q147" s="266"/>
      <c r="R147" s="380"/>
    </row>
    <row r="148" spans="1:27" ht="3" customHeight="1" x14ac:dyDescent="0.25">
      <c r="B148" s="381"/>
      <c r="C148" s="381"/>
      <c r="D148" s="381"/>
      <c r="E148" s="381"/>
      <c r="F148" s="381"/>
      <c r="G148" s="381"/>
      <c r="H148" s="381"/>
      <c r="I148" s="382"/>
      <c r="M148" s="379"/>
      <c r="R148" s="379"/>
    </row>
    <row r="149" spans="1:27" ht="45.75" customHeight="1" x14ac:dyDescent="0.25">
      <c r="B149" s="1462" t="s">
        <v>622</v>
      </c>
      <c r="C149" s="1462"/>
      <c r="D149" s="1462"/>
      <c r="E149" s="1462"/>
      <c r="F149" s="1462"/>
      <c r="G149" s="1462"/>
      <c r="H149" s="1462"/>
      <c r="I149" s="1463"/>
      <c r="M149" s="379"/>
      <c r="N149" s="266"/>
      <c r="O149" s="266"/>
      <c r="P149" s="266"/>
      <c r="Q149" s="266"/>
      <c r="R149" s="380"/>
    </row>
    <row r="152" spans="1:27" s="343" customFormat="1" ht="18" thickBot="1" x14ac:dyDescent="0.35">
      <c r="A152" s="367"/>
      <c r="B152" s="387" t="s">
        <v>623</v>
      </c>
      <c r="C152" s="387"/>
      <c r="D152" s="387"/>
      <c r="E152" s="388"/>
      <c r="F152" s="389"/>
      <c r="G152" s="389"/>
      <c r="H152" s="389"/>
      <c r="I152" s="389"/>
      <c r="J152" s="389"/>
      <c r="K152" s="389"/>
      <c r="L152" s="389"/>
      <c r="M152" s="389"/>
      <c r="N152" s="389"/>
      <c r="O152" s="389"/>
      <c r="P152" s="389"/>
      <c r="Q152" s="389"/>
      <c r="R152" s="389"/>
      <c r="S152" s="389"/>
      <c r="T152" s="389"/>
      <c r="U152" s="389"/>
      <c r="V152" s="389"/>
      <c r="W152" s="389"/>
      <c r="X152" s="389"/>
      <c r="Y152" s="389"/>
      <c r="Z152" s="389"/>
      <c r="AA152" s="389"/>
    </row>
    <row r="153" spans="1:27" s="343" customFormat="1" ht="9" customHeight="1" x14ac:dyDescent="0.4">
      <c r="A153" s="367"/>
      <c r="B153" s="385"/>
      <c r="C153" s="385"/>
    </row>
    <row r="154" spans="1:27" s="343" customFormat="1" x14ac:dyDescent="0.25">
      <c r="A154" s="367"/>
      <c r="B154" s="364" t="s">
        <v>624</v>
      </c>
      <c r="R154" s="386" t="s">
        <v>254</v>
      </c>
    </row>
    <row r="155" spans="1:27" s="343" customFormat="1" ht="6.75" customHeight="1" thickBot="1" x14ac:dyDescent="0.3">
      <c r="A155" s="367"/>
      <c r="B155" s="364"/>
      <c r="Q155" s="369"/>
    </row>
    <row r="156" spans="1:27" s="343" customFormat="1" ht="148.5" customHeight="1" thickBot="1" x14ac:dyDescent="0.3">
      <c r="A156" s="367"/>
      <c r="B156" s="1458" t="s">
        <v>625</v>
      </c>
      <c r="C156" s="1459"/>
      <c r="D156" s="1459"/>
      <c r="E156" s="1459"/>
      <c r="F156" s="1459"/>
      <c r="G156" s="1459"/>
      <c r="H156" s="1459"/>
      <c r="I156" s="1459"/>
      <c r="J156" s="1459"/>
      <c r="K156" s="1459"/>
      <c r="L156" s="1459"/>
      <c r="M156" s="1459"/>
      <c r="N156" s="1459"/>
      <c r="O156" s="1459"/>
      <c r="P156" s="1459"/>
      <c r="Q156" s="1460"/>
    </row>
  </sheetData>
  <mergeCells count="28">
    <mergeCell ref="L35:N35"/>
    <mergeCell ref="B143:I143"/>
    <mergeCell ref="B145:I145"/>
    <mergeCell ref="B147:I147"/>
    <mergeCell ref="B127:I127"/>
    <mergeCell ref="B133:I133"/>
    <mergeCell ref="B135:I135"/>
    <mergeCell ref="B137:I137"/>
    <mergeCell ref="B139:I139"/>
    <mergeCell ref="B141:I141"/>
    <mergeCell ref="B131:I131"/>
    <mergeCell ref="B129:I129"/>
    <mergeCell ref="Q10:AA20"/>
    <mergeCell ref="H2:Z2"/>
    <mergeCell ref="B156:Q156"/>
    <mergeCell ref="Q47:AA52"/>
    <mergeCell ref="B149:I149"/>
    <mergeCell ref="K113:M113"/>
    <mergeCell ref="O113:R113"/>
    <mergeCell ref="T113:V113"/>
    <mergeCell ref="B113:I113"/>
    <mergeCell ref="B115:I115"/>
    <mergeCell ref="B117:I117"/>
    <mergeCell ref="B119:I119"/>
    <mergeCell ref="B125:I125"/>
    <mergeCell ref="B121:I121"/>
    <mergeCell ref="B123:I123"/>
    <mergeCell ref="Q30:AA39"/>
  </mergeCells>
  <conditionalFormatting sqref="E34 L35">
    <cfRule type="cellIs" dxfId="15" priority="18" operator="equal">
      <formula>"OK"</formula>
    </cfRule>
  </conditionalFormatting>
  <conditionalFormatting sqref="L19">
    <cfRule type="notContainsText" dxfId="14" priority="1" operator="notContains" text="OK">
      <formula>ISERROR(SEARCH("OK",L19))</formula>
    </cfRule>
    <cfRule type="cellIs" dxfId="13" priority="9" operator="equal">
      <formula>"OK"</formula>
    </cfRule>
    <cfRule type="cellIs" dxfId="12" priority="10" operator="equal">
      <formula>"NOK"</formula>
    </cfRule>
    <cfRule type="containsText" dxfId="11" priority="11" operator="containsText" text="OK">
      <formula>NOT(ISERROR(SEARCH("OK",L19)))</formula>
    </cfRule>
    <cfRule type="containsText" dxfId="10" priority="12" operator="containsText" text="NOK">
      <formula>NOT(ISERROR(SEARCH("NOK",L19)))</formula>
    </cfRule>
  </conditionalFormatting>
  <conditionalFormatting sqref="L23">
    <cfRule type="cellIs" dxfId="9" priority="4" stopIfTrue="1" operator="notEqual">
      <formula>"OK"</formula>
    </cfRule>
  </conditionalFormatting>
  <conditionalFormatting sqref="L25">
    <cfRule type="cellIs" dxfId="8" priority="3" operator="notEqual">
      <formula>"OK"</formula>
    </cfRule>
    <cfRule type="cellIs" dxfId="7" priority="5" operator="equal">
      <formula>"OK"</formula>
    </cfRule>
    <cfRule type="containsText" dxfId="6" priority="6" operator="containsText" text="NOK">
      <formula>NOT(ISERROR(SEARCH("NOK",L25)))</formula>
    </cfRule>
  </conditionalFormatting>
  <conditionalFormatting sqref="L35 E34">
    <cfRule type="cellIs" dxfId="5" priority="17" operator="equal">
      <formula>"NOK"</formula>
    </cfRule>
  </conditionalFormatting>
  <conditionalFormatting sqref="L35">
    <cfRule type="cellIs" dxfId="4" priority="2" operator="notEqual">
      <formula>"OK"</formula>
    </cfRule>
  </conditionalFormatting>
  <dataValidations count="3">
    <dataValidation type="list" allowBlank="1" showInputMessage="1" showErrorMessage="1" sqref="D16 L13 D14" xr:uid="{15DE5F83-7AC9-4068-BD22-37077D677374}">
      <formula1>$AD$5:$AD$6</formula1>
    </dataValidation>
    <dataValidation type="list" allowBlank="1" showInputMessage="1" showErrorMessage="1" sqref="L15" xr:uid="{E9DCFB94-E7FB-4AC1-957E-704D77317C1F}">
      <formula1>$AF$5:$AF$6</formula1>
    </dataValidation>
    <dataValidation type="list" allowBlank="1" showInputMessage="1" showErrorMessage="1" sqref="D30 K29" xr:uid="{6569766B-A678-484F-8127-7AEED6CCA612}">
      <formula1>$AD$8:$AD$10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228600</xdr:colOff>
                    <xdr:row>60</xdr:row>
                    <xdr:rowOff>182880</xdr:rowOff>
                  </from>
                  <to>
                    <xdr:col>2</xdr:col>
                    <xdr:colOff>114300</xdr:colOff>
                    <xdr:row>62</xdr:row>
                    <xdr:rowOff>30480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228600</xdr:colOff>
                    <xdr:row>62</xdr:row>
                    <xdr:rowOff>182880</xdr:rowOff>
                  </from>
                  <to>
                    <xdr:col>2</xdr:col>
                    <xdr:colOff>114300</xdr:colOff>
                    <xdr:row>64</xdr:row>
                    <xdr:rowOff>53340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228600</xdr:colOff>
                    <xdr:row>64</xdr:row>
                    <xdr:rowOff>182880</xdr:rowOff>
                  </from>
                  <to>
                    <xdr:col>2</xdr:col>
                    <xdr:colOff>114300</xdr:colOff>
                    <xdr:row>66</xdr:row>
                    <xdr:rowOff>53340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228600</xdr:colOff>
                    <xdr:row>66</xdr:row>
                    <xdr:rowOff>182880</xdr:rowOff>
                  </from>
                  <to>
                    <xdr:col>2</xdr:col>
                    <xdr:colOff>114300</xdr:colOff>
                    <xdr:row>68</xdr:row>
                    <xdr:rowOff>53340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0</xdr:col>
                    <xdr:colOff>228600</xdr:colOff>
                    <xdr:row>68</xdr:row>
                    <xdr:rowOff>182880</xdr:rowOff>
                  </from>
                  <to>
                    <xdr:col>2</xdr:col>
                    <xdr:colOff>114300</xdr:colOff>
                    <xdr:row>70</xdr:row>
                    <xdr:rowOff>53340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0</xdr:col>
                    <xdr:colOff>228600</xdr:colOff>
                    <xdr:row>70</xdr:row>
                    <xdr:rowOff>182880</xdr:rowOff>
                  </from>
                  <to>
                    <xdr:col>2</xdr:col>
                    <xdr:colOff>114300</xdr:colOff>
                    <xdr:row>72</xdr:row>
                    <xdr:rowOff>53340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0</xdr:col>
                    <xdr:colOff>228600</xdr:colOff>
                    <xdr:row>84</xdr:row>
                    <xdr:rowOff>182880</xdr:rowOff>
                  </from>
                  <to>
                    <xdr:col>2</xdr:col>
                    <xdr:colOff>114300</xdr:colOff>
                    <xdr:row>86</xdr:row>
                    <xdr:rowOff>30480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0</xdr:col>
                    <xdr:colOff>228600</xdr:colOff>
                    <xdr:row>86</xdr:row>
                    <xdr:rowOff>182880</xdr:rowOff>
                  </from>
                  <to>
                    <xdr:col>2</xdr:col>
                    <xdr:colOff>114300</xdr:colOff>
                    <xdr:row>88</xdr:row>
                    <xdr:rowOff>53340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0</xdr:col>
                    <xdr:colOff>228600</xdr:colOff>
                    <xdr:row>88</xdr:row>
                    <xdr:rowOff>182880</xdr:rowOff>
                  </from>
                  <to>
                    <xdr:col>2</xdr:col>
                    <xdr:colOff>114300</xdr:colOff>
                    <xdr:row>90</xdr:row>
                    <xdr:rowOff>53340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0</xdr:col>
                    <xdr:colOff>228600</xdr:colOff>
                    <xdr:row>90</xdr:row>
                    <xdr:rowOff>182880</xdr:rowOff>
                  </from>
                  <to>
                    <xdr:col>2</xdr:col>
                    <xdr:colOff>114300</xdr:colOff>
                    <xdr:row>92</xdr:row>
                    <xdr:rowOff>53340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0</xdr:col>
                    <xdr:colOff>228600</xdr:colOff>
                    <xdr:row>94</xdr:row>
                    <xdr:rowOff>182880</xdr:rowOff>
                  </from>
                  <to>
                    <xdr:col>2</xdr:col>
                    <xdr:colOff>114300</xdr:colOff>
                    <xdr:row>96</xdr:row>
                    <xdr:rowOff>30480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0</xdr:col>
                    <xdr:colOff>228600</xdr:colOff>
                    <xdr:row>96</xdr:row>
                    <xdr:rowOff>182880</xdr:rowOff>
                  </from>
                  <to>
                    <xdr:col>2</xdr:col>
                    <xdr:colOff>114300</xdr:colOff>
                    <xdr:row>98</xdr:row>
                    <xdr:rowOff>53340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0</xdr:col>
                    <xdr:colOff>228600</xdr:colOff>
                    <xdr:row>98</xdr:row>
                    <xdr:rowOff>182880</xdr:rowOff>
                  </from>
                  <to>
                    <xdr:col>2</xdr:col>
                    <xdr:colOff>114300</xdr:colOff>
                    <xdr:row>100</xdr:row>
                    <xdr:rowOff>53340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0</xdr:col>
                    <xdr:colOff>228600</xdr:colOff>
                    <xdr:row>100</xdr:row>
                    <xdr:rowOff>182880</xdr:rowOff>
                  </from>
                  <to>
                    <xdr:col>2</xdr:col>
                    <xdr:colOff>114300</xdr:colOff>
                    <xdr:row>102</xdr:row>
                    <xdr:rowOff>53340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0</xdr:col>
                    <xdr:colOff>228600</xdr:colOff>
                    <xdr:row>102</xdr:row>
                    <xdr:rowOff>182880</xdr:rowOff>
                  </from>
                  <to>
                    <xdr:col>2</xdr:col>
                    <xdr:colOff>114300</xdr:colOff>
                    <xdr:row>104</xdr:row>
                    <xdr:rowOff>53340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0</xdr:col>
                    <xdr:colOff>228600</xdr:colOff>
                    <xdr:row>104</xdr:row>
                    <xdr:rowOff>182880</xdr:rowOff>
                  </from>
                  <to>
                    <xdr:col>2</xdr:col>
                    <xdr:colOff>114300</xdr:colOff>
                    <xdr:row>106</xdr:row>
                    <xdr:rowOff>53340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0</xdr:col>
                    <xdr:colOff>228600</xdr:colOff>
                    <xdr:row>106</xdr:row>
                    <xdr:rowOff>182880</xdr:rowOff>
                  </from>
                  <to>
                    <xdr:col>2</xdr:col>
                    <xdr:colOff>114300</xdr:colOff>
                    <xdr:row>108</xdr:row>
                    <xdr:rowOff>53340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11</xdr:col>
                    <xdr:colOff>182880</xdr:colOff>
                    <xdr:row>113</xdr:row>
                    <xdr:rowOff>38100</xdr:rowOff>
                  </from>
                  <to>
                    <xdr:col>11</xdr:col>
                    <xdr:colOff>487680</xdr:colOff>
                    <xdr:row>116</xdr:row>
                    <xdr:rowOff>15240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11</xdr:col>
                    <xdr:colOff>182880</xdr:colOff>
                    <xdr:row>115</xdr:row>
                    <xdr:rowOff>38100</xdr:rowOff>
                  </from>
                  <to>
                    <xdr:col>11</xdr:col>
                    <xdr:colOff>487680</xdr:colOff>
                    <xdr:row>118</xdr:row>
                    <xdr:rowOff>15240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11</xdr:col>
                    <xdr:colOff>182880</xdr:colOff>
                    <xdr:row>117</xdr:row>
                    <xdr:rowOff>38100</xdr:rowOff>
                  </from>
                  <to>
                    <xdr:col>11</xdr:col>
                    <xdr:colOff>487680</xdr:colOff>
                    <xdr:row>120</xdr:row>
                    <xdr:rowOff>15240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11</xdr:col>
                    <xdr:colOff>182880</xdr:colOff>
                    <xdr:row>119</xdr:row>
                    <xdr:rowOff>38100</xdr:rowOff>
                  </from>
                  <to>
                    <xdr:col>11</xdr:col>
                    <xdr:colOff>487680</xdr:colOff>
                    <xdr:row>122</xdr:row>
                    <xdr:rowOff>15240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11</xdr:col>
                    <xdr:colOff>182880</xdr:colOff>
                    <xdr:row>121</xdr:row>
                    <xdr:rowOff>38100</xdr:rowOff>
                  </from>
                  <to>
                    <xdr:col>11</xdr:col>
                    <xdr:colOff>487680</xdr:colOff>
                    <xdr:row>124</xdr:row>
                    <xdr:rowOff>15240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11</xdr:col>
                    <xdr:colOff>182880</xdr:colOff>
                    <xdr:row>123</xdr:row>
                    <xdr:rowOff>38100</xdr:rowOff>
                  </from>
                  <to>
                    <xdr:col>11</xdr:col>
                    <xdr:colOff>487680</xdr:colOff>
                    <xdr:row>124</xdr:row>
                    <xdr:rowOff>228600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11</xdr:col>
                    <xdr:colOff>182880</xdr:colOff>
                    <xdr:row>125</xdr:row>
                    <xdr:rowOff>38100</xdr:rowOff>
                  </from>
                  <to>
                    <xdr:col>11</xdr:col>
                    <xdr:colOff>487680</xdr:colOff>
                    <xdr:row>128</xdr:row>
                    <xdr:rowOff>15240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11</xdr:col>
                    <xdr:colOff>182880</xdr:colOff>
                    <xdr:row>127</xdr:row>
                    <xdr:rowOff>38100</xdr:rowOff>
                  </from>
                  <to>
                    <xdr:col>11</xdr:col>
                    <xdr:colOff>487680</xdr:colOff>
                    <xdr:row>128</xdr:row>
                    <xdr:rowOff>228600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11</xdr:col>
                    <xdr:colOff>182880</xdr:colOff>
                    <xdr:row>129</xdr:row>
                    <xdr:rowOff>38100</xdr:rowOff>
                  </from>
                  <to>
                    <xdr:col>11</xdr:col>
                    <xdr:colOff>487680</xdr:colOff>
                    <xdr:row>130</xdr:row>
                    <xdr:rowOff>228600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11</xdr:col>
                    <xdr:colOff>182880</xdr:colOff>
                    <xdr:row>131</xdr:row>
                    <xdr:rowOff>38100</xdr:rowOff>
                  </from>
                  <to>
                    <xdr:col>11</xdr:col>
                    <xdr:colOff>487680</xdr:colOff>
                    <xdr:row>134</xdr:row>
                    <xdr:rowOff>15240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11</xdr:col>
                    <xdr:colOff>182880</xdr:colOff>
                    <xdr:row>133</xdr:row>
                    <xdr:rowOff>38100</xdr:rowOff>
                  </from>
                  <to>
                    <xdr:col>11</xdr:col>
                    <xdr:colOff>487680</xdr:colOff>
                    <xdr:row>134</xdr:row>
                    <xdr:rowOff>228600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11</xdr:col>
                    <xdr:colOff>182880</xdr:colOff>
                    <xdr:row>135</xdr:row>
                    <xdr:rowOff>38100</xdr:rowOff>
                  </from>
                  <to>
                    <xdr:col>11</xdr:col>
                    <xdr:colOff>487680</xdr:colOff>
                    <xdr:row>138</xdr:row>
                    <xdr:rowOff>15240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11</xdr:col>
                    <xdr:colOff>182880</xdr:colOff>
                    <xdr:row>137</xdr:row>
                    <xdr:rowOff>38100</xdr:rowOff>
                  </from>
                  <to>
                    <xdr:col>11</xdr:col>
                    <xdr:colOff>487680</xdr:colOff>
                    <xdr:row>140</xdr:row>
                    <xdr:rowOff>15240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11</xdr:col>
                    <xdr:colOff>182880</xdr:colOff>
                    <xdr:row>139</xdr:row>
                    <xdr:rowOff>38100</xdr:rowOff>
                  </from>
                  <to>
                    <xdr:col>11</xdr:col>
                    <xdr:colOff>487680</xdr:colOff>
                    <xdr:row>140</xdr:row>
                    <xdr:rowOff>228600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11</xdr:col>
                    <xdr:colOff>182880</xdr:colOff>
                    <xdr:row>141</xdr:row>
                    <xdr:rowOff>38100</xdr:rowOff>
                  </from>
                  <to>
                    <xdr:col>11</xdr:col>
                    <xdr:colOff>487680</xdr:colOff>
                    <xdr:row>144</xdr:row>
                    <xdr:rowOff>15240</xdr:rowOff>
                  </to>
                </anchor>
              </controlPr>
            </control>
          </mc:Choice>
        </mc:AlternateContent>
        <mc:AlternateContent xmlns:mc="http://schemas.openxmlformats.org/markup-compatibility/2006">
          <mc:Choice Requires="x14">
            <control shapeId="23588" r:id="rId36" name="Check Box 36">
              <controlPr defaultSize="0" autoFill="0" autoLine="0" autoPict="0">
                <anchor moveWithCells="1">
                  <from>
                    <xdr:col>16</xdr:col>
                    <xdr:colOff>129540</xdr:colOff>
                    <xdr:row>113</xdr:row>
                    <xdr:rowOff>38100</xdr:rowOff>
                  </from>
                  <to>
                    <xdr:col>16</xdr:col>
                    <xdr:colOff>434340</xdr:colOff>
                    <xdr:row>116</xdr:row>
                    <xdr:rowOff>15240</xdr:rowOff>
                  </to>
                </anchor>
              </controlPr>
            </control>
          </mc:Choice>
        </mc:AlternateContent>
        <mc:AlternateContent xmlns:mc="http://schemas.openxmlformats.org/markup-compatibility/2006">
          <mc:Choice Requires="x14">
            <control shapeId="23589" r:id="rId37" name="Check Box 37">
              <controlPr defaultSize="0" autoFill="0" autoLine="0" autoPict="0">
                <anchor moveWithCells="1">
                  <from>
                    <xdr:col>16</xdr:col>
                    <xdr:colOff>129540</xdr:colOff>
                    <xdr:row>115</xdr:row>
                    <xdr:rowOff>38100</xdr:rowOff>
                  </from>
                  <to>
                    <xdr:col>16</xdr:col>
                    <xdr:colOff>434340</xdr:colOff>
                    <xdr:row>118</xdr:row>
                    <xdr:rowOff>15240</xdr:rowOff>
                  </to>
                </anchor>
              </controlPr>
            </control>
          </mc:Choice>
        </mc:AlternateContent>
        <mc:AlternateContent xmlns:mc="http://schemas.openxmlformats.org/markup-compatibility/2006">
          <mc:Choice Requires="x14">
            <control shapeId="23590" r:id="rId38" name="Check Box 38">
              <controlPr defaultSize="0" autoFill="0" autoLine="0" autoPict="0">
                <anchor moveWithCells="1">
                  <from>
                    <xdr:col>16</xdr:col>
                    <xdr:colOff>129540</xdr:colOff>
                    <xdr:row>117</xdr:row>
                    <xdr:rowOff>38100</xdr:rowOff>
                  </from>
                  <to>
                    <xdr:col>16</xdr:col>
                    <xdr:colOff>434340</xdr:colOff>
                    <xdr:row>120</xdr:row>
                    <xdr:rowOff>15240</xdr:rowOff>
                  </to>
                </anchor>
              </controlPr>
            </control>
          </mc:Choice>
        </mc:AlternateContent>
        <mc:AlternateContent xmlns:mc="http://schemas.openxmlformats.org/markup-compatibility/2006">
          <mc:Choice Requires="x14">
            <control shapeId="23591" r:id="rId39" name="Check Box 39">
              <controlPr defaultSize="0" autoFill="0" autoLine="0" autoPict="0">
                <anchor moveWithCells="1">
                  <from>
                    <xdr:col>16</xdr:col>
                    <xdr:colOff>129540</xdr:colOff>
                    <xdr:row>119</xdr:row>
                    <xdr:rowOff>38100</xdr:rowOff>
                  </from>
                  <to>
                    <xdr:col>16</xdr:col>
                    <xdr:colOff>434340</xdr:colOff>
                    <xdr:row>122</xdr:row>
                    <xdr:rowOff>15240</xdr:rowOff>
                  </to>
                </anchor>
              </controlPr>
            </control>
          </mc:Choice>
        </mc:AlternateContent>
        <mc:AlternateContent xmlns:mc="http://schemas.openxmlformats.org/markup-compatibility/2006">
          <mc:Choice Requires="x14">
            <control shapeId="23592" r:id="rId40" name="Check Box 40">
              <controlPr defaultSize="0" autoFill="0" autoLine="0" autoPict="0">
                <anchor moveWithCells="1">
                  <from>
                    <xdr:col>16</xdr:col>
                    <xdr:colOff>129540</xdr:colOff>
                    <xdr:row>121</xdr:row>
                    <xdr:rowOff>38100</xdr:rowOff>
                  </from>
                  <to>
                    <xdr:col>16</xdr:col>
                    <xdr:colOff>434340</xdr:colOff>
                    <xdr:row>124</xdr:row>
                    <xdr:rowOff>15240</xdr:rowOff>
                  </to>
                </anchor>
              </controlPr>
            </control>
          </mc:Choice>
        </mc:AlternateContent>
        <mc:AlternateContent xmlns:mc="http://schemas.openxmlformats.org/markup-compatibility/2006">
          <mc:Choice Requires="x14">
            <control shapeId="23593" r:id="rId41" name="Check Box 41">
              <controlPr defaultSize="0" autoFill="0" autoLine="0" autoPict="0">
                <anchor moveWithCells="1">
                  <from>
                    <xdr:col>16</xdr:col>
                    <xdr:colOff>129540</xdr:colOff>
                    <xdr:row>123</xdr:row>
                    <xdr:rowOff>38100</xdr:rowOff>
                  </from>
                  <to>
                    <xdr:col>16</xdr:col>
                    <xdr:colOff>434340</xdr:colOff>
                    <xdr:row>124</xdr:row>
                    <xdr:rowOff>228600</xdr:rowOff>
                  </to>
                </anchor>
              </controlPr>
            </control>
          </mc:Choice>
        </mc:AlternateContent>
        <mc:AlternateContent xmlns:mc="http://schemas.openxmlformats.org/markup-compatibility/2006">
          <mc:Choice Requires="x14">
            <control shapeId="23594" r:id="rId42" name="Check Box 42">
              <controlPr defaultSize="0" autoFill="0" autoLine="0" autoPict="0">
                <anchor moveWithCells="1">
                  <from>
                    <xdr:col>16</xdr:col>
                    <xdr:colOff>129540</xdr:colOff>
                    <xdr:row>125</xdr:row>
                    <xdr:rowOff>38100</xdr:rowOff>
                  </from>
                  <to>
                    <xdr:col>16</xdr:col>
                    <xdr:colOff>434340</xdr:colOff>
                    <xdr:row>128</xdr:row>
                    <xdr:rowOff>15240</xdr:rowOff>
                  </to>
                </anchor>
              </controlPr>
            </control>
          </mc:Choice>
        </mc:AlternateContent>
        <mc:AlternateContent xmlns:mc="http://schemas.openxmlformats.org/markup-compatibility/2006">
          <mc:Choice Requires="x14">
            <control shapeId="23595" r:id="rId43" name="Check Box 43">
              <controlPr defaultSize="0" autoFill="0" autoLine="0" autoPict="0">
                <anchor moveWithCells="1">
                  <from>
                    <xdr:col>16</xdr:col>
                    <xdr:colOff>129540</xdr:colOff>
                    <xdr:row>127</xdr:row>
                    <xdr:rowOff>38100</xdr:rowOff>
                  </from>
                  <to>
                    <xdr:col>16</xdr:col>
                    <xdr:colOff>434340</xdr:colOff>
                    <xdr:row>128</xdr:row>
                    <xdr:rowOff>228600</xdr:rowOff>
                  </to>
                </anchor>
              </controlPr>
            </control>
          </mc:Choice>
        </mc:AlternateContent>
        <mc:AlternateContent xmlns:mc="http://schemas.openxmlformats.org/markup-compatibility/2006">
          <mc:Choice Requires="x14">
            <control shapeId="23596" r:id="rId44" name="Check Box 44">
              <controlPr defaultSize="0" autoFill="0" autoLine="0" autoPict="0">
                <anchor moveWithCells="1">
                  <from>
                    <xdr:col>16</xdr:col>
                    <xdr:colOff>129540</xdr:colOff>
                    <xdr:row>129</xdr:row>
                    <xdr:rowOff>38100</xdr:rowOff>
                  </from>
                  <to>
                    <xdr:col>16</xdr:col>
                    <xdr:colOff>434340</xdr:colOff>
                    <xdr:row>130</xdr:row>
                    <xdr:rowOff>228600</xdr:rowOff>
                  </to>
                </anchor>
              </controlPr>
            </control>
          </mc:Choice>
        </mc:AlternateContent>
        <mc:AlternateContent xmlns:mc="http://schemas.openxmlformats.org/markup-compatibility/2006">
          <mc:Choice Requires="x14">
            <control shapeId="23597" r:id="rId45" name="Check Box 45">
              <controlPr defaultSize="0" autoFill="0" autoLine="0" autoPict="0">
                <anchor moveWithCells="1">
                  <from>
                    <xdr:col>16</xdr:col>
                    <xdr:colOff>129540</xdr:colOff>
                    <xdr:row>131</xdr:row>
                    <xdr:rowOff>38100</xdr:rowOff>
                  </from>
                  <to>
                    <xdr:col>16</xdr:col>
                    <xdr:colOff>434340</xdr:colOff>
                    <xdr:row>134</xdr:row>
                    <xdr:rowOff>15240</xdr:rowOff>
                  </to>
                </anchor>
              </controlPr>
            </control>
          </mc:Choice>
        </mc:AlternateContent>
        <mc:AlternateContent xmlns:mc="http://schemas.openxmlformats.org/markup-compatibility/2006">
          <mc:Choice Requires="x14">
            <control shapeId="23598" r:id="rId46" name="Check Box 46">
              <controlPr defaultSize="0" autoFill="0" autoLine="0" autoPict="0">
                <anchor moveWithCells="1">
                  <from>
                    <xdr:col>16</xdr:col>
                    <xdr:colOff>129540</xdr:colOff>
                    <xdr:row>133</xdr:row>
                    <xdr:rowOff>38100</xdr:rowOff>
                  </from>
                  <to>
                    <xdr:col>16</xdr:col>
                    <xdr:colOff>434340</xdr:colOff>
                    <xdr:row>134</xdr:row>
                    <xdr:rowOff>228600</xdr:rowOff>
                  </to>
                </anchor>
              </controlPr>
            </control>
          </mc:Choice>
        </mc:AlternateContent>
        <mc:AlternateContent xmlns:mc="http://schemas.openxmlformats.org/markup-compatibility/2006">
          <mc:Choice Requires="x14">
            <control shapeId="23599" r:id="rId47" name="Check Box 47">
              <controlPr defaultSize="0" autoFill="0" autoLine="0" autoPict="0">
                <anchor moveWithCells="1">
                  <from>
                    <xdr:col>16</xdr:col>
                    <xdr:colOff>129540</xdr:colOff>
                    <xdr:row>135</xdr:row>
                    <xdr:rowOff>38100</xdr:rowOff>
                  </from>
                  <to>
                    <xdr:col>16</xdr:col>
                    <xdr:colOff>434340</xdr:colOff>
                    <xdr:row>138</xdr:row>
                    <xdr:rowOff>15240</xdr:rowOff>
                  </to>
                </anchor>
              </controlPr>
            </control>
          </mc:Choice>
        </mc:AlternateContent>
        <mc:AlternateContent xmlns:mc="http://schemas.openxmlformats.org/markup-compatibility/2006">
          <mc:Choice Requires="x14">
            <control shapeId="23600" r:id="rId48" name="Check Box 48">
              <controlPr defaultSize="0" autoFill="0" autoLine="0" autoPict="0">
                <anchor moveWithCells="1">
                  <from>
                    <xdr:col>16</xdr:col>
                    <xdr:colOff>129540</xdr:colOff>
                    <xdr:row>137</xdr:row>
                    <xdr:rowOff>38100</xdr:rowOff>
                  </from>
                  <to>
                    <xdr:col>16</xdr:col>
                    <xdr:colOff>434340</xdr:colOff>
                    <xdr:row>140</xdr:row>
                    <xdr:rowOff>15240</xdr:rowOff>
                  </to>
                </anchor>
              </controlPr>
            </control>
          </mc:Choice>
        </mc:AlternateContent>
        <mc:AlternateContent xmlns:mc="http://schemas.openxmlformats.org/markup-compatibility/2006">
          <mc:Choice Requires="x14">
            <control shapeId="23601" r:id="rId49" name="Check Box 49">
              <controlPr defaultSize="0" autoFill="0" autoLine="0" autoPict="0">
                <anchor moveWithCells="1">
                  <from>
                    <xdr:col>16</xdr:col>
                    <xdr:colOff>129540</xdr:colOff>
                    <xdr:row>139</xdr:row>
                    <xdr:rowOff>38100</xdr:rowOff>
                  </from>
                  <to>
                    <xdr:col>16</xdr:col>
                    <xdr:colOff>434340</xdr:colOff>
                    <xdr:row>140</xdr:row>
                    <xdr:rowOff>228600</xdr:rowOff>
                  </to>
                </anchor>
              </controlPr>
            </control>
          </mc:Choice>
        </mc:AlternateContent>
        <mc:AlternateContent xmlns:mc="http://schemas.openxmlformats.org/markup-compatibility/2006">
          <mc:Choice Requires="x14">
            <control shapeId="23602" r:id="rId50" name="Check Box 50">
              <controlPr defaultSize="0" autoFill="0" autoLine="0" autoPict="0">
                <anchor moveWithCells="1">
                  <from>
                    <xdr:col>16</xdr:col>
                    <xdr:colOff>129540</xdr:colOff>
                    <xdr:row>141</xdr:row>
                    <xdr:rowOff>38100</xdr:rowOff>
                  </from>
                  <to>
                    <xdr:col>16</xdr:col>
                    <xdr:colOff>434340</xdr:colOff>
                    <xdr:row>144</xdr:row>
                    <xdr:rowOff>15240</xdr:rowOff>
                  </to>
                </anchor>
              </controlPr>
            </control>
          </mc:Choice>
        </mc:AlternateContent>
        <mc:AlternateContent xmlns:mc="http://schemas.openxmlformats.org/markup-compatibility/2006">
          <mc:Choice Requires="x14">
            <control shapeId="23603" r:id="rId51" name="Check Box 51">
              <controlPr defaultSize="0" autoFill="0" autoLine="0" autoPict="0">
                <anchor moveWithCells="1">
                  <from>
                    <xdr:col>20</xdr:col>
                    <xdr:colOff>281940</xdr:colOff>
                    <xdr:row>113</xdr:row>
                    <xdr:rowOff>38100</xdr:rowOff>
                  </from>
                  <to>
                    <xdr:col>20</xdr:col>
                    <xdr:colOff>586740</xdr:colOff>
                    <xdr:row>116</xdr:row>
                    <xdr:rowOff>15240</xdr:rowOff>
                  </to>
                </anchor>
              </controlPr>
            </control>
          </mc:Choice>
        </mc:AlternateContent>
        <mc:AlternateContent xmlns:mc="http://schemas.openxmlformats.org/markup-compatibility/2006">
          <mc:Choice Requires="x14">
            <control shapeId="23604" r:id="rId52" name="Check Box 52">
              <controlPr defaultSize="0" autoFill="0" autoLine="0" autoPict="0">
                <anchor moveWithCells="1">
                  <from>
                    <xdr:col>20</xdr:col>
                    <xdr:colOff>281940</xdr:colOff>
                    <xdr:row>115</xdr:row>
                    <xdr:rowOff>38100</xdr:rowOff>
                  </from>
                  <to>
                    <xdr:col>20</xdr:col>
                    <xdr:colOff>586740</xdr:colOff>
                    <xdr:row>118</xdr:row>
                    <xdr:rowOff>15240</xdr:rowOff>
                  </to>
                </anchor>
              </controlPr>
            </control>
          </mc:Choice>
        </mc:AlternateContent>
        <mc:AlternateContent xmlns:mc="http://schemas.openxmlformats.org/markup-compatibility/2006">
          <mc:Choice Requires="x14">
            <control shapeId="23605" r:id="rId53" name="Check Box 53">
              <controlPr defaultSize="0" autoFill="0" autoLine="0" autoPict="0">
                <anchor moveWithCells="1">
                  <from>
                    <xdr:col>20</xdr:col>
                    <xdr:colOff>281940</xdr:colOff>
                    <xdr:row>117</xdr:row>
                    <xdr:rowOff>38100</xdr:rowOff>
                  </from>
                  <to>
                    <xdr:col>20</xdr:col>
                    <xdr:colOff>586740</xdr:colOff>
                    <xdr:row>120</xdr:row>
                    <xdr:rowOff>15240</xdr:rowOff>
                  </to>
                </anchor>
              </controlPr>
            </control>
          </mc:Choice>
        </mc:AlternateContent>
        <mc:AlternateContent xmlns:mc="http://schemas.openxmlformats.org/markup-compatibility/2006">
          <mc:Choice Requires="x14">
            <control shapeId="23606" r:id="rId54" name="Check Box 54">
              <controlPr defaultSize="0" autoFill="0" autoLine="0" autoPict="0">
                <anchor moveWithCells="1">
                  <from>
                    <xdr:col>20</xdr:col>
                    <xdr:colOff>281940</xdr:colOff>
                    <xdr:row>119</xdr:row>
                    <xdr:rowOff>38100</xdr:rowOff>
                  </from>
                  <to>
                    <xdr:col>20</xdr:col>
                    <xdr:colOff>586740</xdr:colOff>
                    <xdr:row>122</xdr:row>
                    <xdr:rowOff>15240</xdr:rowOff>
                  </to>
                </anchor>
              </controlPr>
            </control>
          </mc:Choice>
        </mc:AlternateContent>
        <mc:AlternateContent xmlns:mc="http://schemas.openxmlformats.org/markup-compatibility/2006">
          <mc:Choice Requires="x14">
            <control shapeId="23607" r:id="rId55" name="Check Box 55">
              <controlPr defaultSize="0" autoFill="0" autoLine="0" autoPict="0">
                <anchor moveWithCells="1">
                  <from>
                    <xdr:col>20</xdr:col>
                    <xdr:colOff>281940</xdr:colOff>
                    <xdr:row>121</xdr:row>
                    <xdr:rowOff>38100</xdr:rowOff>
                  </from>
                  <to>
                    <xdr:col>20</xdr:col>
                    <xdr:colOff>586740</xdr:colOff>
                    <xdr:row>124</xdr:row>
                    <xdr:rowOff>15240</xdr:rowOff>
                  </to>
                </anchor>
              </controlPr>
            </control>
          </mc:Choice>
        </mc:AlternateContent>
        <mc:AlternateContent xmlns:mc="http://schemas.openxmlformats.org/markup-compatibility/2006">
          <mc:Choice Requires="x14">
            <control shapeId="23608" r:id="rId56" name="Check Box 56">
              <controlPr defaultSize="0" autoFill="0" autoLine="0" autoPict="0">
                <anchor moveWithCells="1">
                  <from>
                    <xdr:col>20</xdr:col>
                    <xdr:colOff>281940</xdr:colOff>
                    <xdr:row>123</xdr:row>
                    <xdr:rowOff>38100</xdr:rowOff>
                  </from>
                  <to>
                    <xdr:col>20</xdr:col>
                    <xdr:colOff>586740</xdr:colOff>
                    <xdr:row>124</xdr:row>
                    <xdr:rowOff>228600</xdr:rowOff>
                  </to>
                </anchor>
              </controlPr>
            </control>
          </mc:Choice>
        </mc:AlternateContent>
        <mc:AlternateContent xmlns:mc="http://schemas.openxmlformats.org/markup-compatibility/2006">
          <mc:Choice Requires="x14">
            <control shapeId="23609" r:id="rId57" name="Check Box 57">
              <controlPr defaultSize="0" autoFill="0" autoLine="0" autoPict="0">
                <anchor moveWithCells="1">
                  <from>
                    <xdr:col>20</xdr:col>
                    <xdr:colOff>281940</xdr:colOff>
                    <xdr:row>125</xdr:row>
                    <xdr:rowOff>38100</xdr:rowOff>
                  </from>
                  <to>
                    <xdr:col>20</xdr:col>
                    <xdr:colOff>586740</xdr:colOff>
                    <xdr:row>128</xdr:row>
                    <xdr:rowOff>15240</xdr:rowOff>
                  </to>
                </anchor>
              </controlPr>
            </control>
          </mc:Choice>
        </mc:AlternateContent>
        <mc:AlternateContent xmlns:mc="http://schemas.openxmlformats.org/markup-compatibility/2006">
          <mc:Choice Requires="x14">
            <control shapeId="23610" r:id="rId58" name="Check Box 58">
              <controlPr defaultSize="0" autoFill="0" autoLine="0" autoPict="0">
                <anchor moveWithCells="1">
                  <from>
                    <xdr:col>20</xdr:col>
                    <xdr:colOff>281940</xdr:colOff>
                    <xdr:row>127</xdr:row>
                    <xdr:rowOff>38100</xdr:rowOff>
                  </from>
                  <to>
                    <xdr:col>20</xdr:col>
                    <xdr:colOff>586740</xdr:colOff>
                    <xdr:row>128</xdr:row>
                    <xdr:rowOff>228600</xdr:rowOff>
                  </to>
                </anchor>
              </controlPr>
            </control>
          </mc:Choice>
        </mc:AlternateContent>
        <mc:AlternateContent xmlns:mc="http://schemas.openxmlformats.org/markup-compatibility/2006">
          <mc:Choice Requires="x14">
            <control shapeId="23611" r:id="rId59" name="Check Box 59">
              <controlPr defaultSize="0" autoFill="0" autoLine="0" autoPict="0">
                <anchor moveWithCells="1">
                  <from>
                    <xdr:col>20</xdr:col>
                    <xdr:colOff>281940</xdr:colOff>
                    <xdr:row>129</xdr:row>
                    <xdr:rowOff>38100</xdr:rowOff>
                  </from>
                  <to>
                    <xdr:col>20</xdr:col>
                    <xdr:colOff>586740</xdr:colOff>
                    <xdr:row>130</xdr:row>
                    <xdr:rowOff>228600</xdr:rowOff>
                  </to>
                </anchor>
              </controlPr>
            </control>
          </mc:Choice>
        </mc:AlternateContent>
        <mc:AlternateContent xmlns:mc="http://schemas.openxmlformats.org/markup-compatibility/2006">
          <mc:Choice Requires="x14">
            <control shapeId="23612" r:id="rId60" name="Check Box 60">
              <controlPr defaultSize="0" autoFill="0" autoLine="0" autoPict="0">
                <anchor moveWithCells="1">
                  <from>
                    <xdr:col>20</xdr:col>
                    <xdr:colOff>281940</xdr:colOff>
                    <xdr:row>131</xdr:row>
                    <xdr:rowOff>38100</xdr:rowOff>
                  </from>
                  <to>
                    <xdr:col>20</xdr:col>
                    <xdr:colOff>586740</xdr:colOff>
                    <xdr:row>134</xdr:row>
                    <xdr:rowOff>15240</xdr:rowOff>
                  </to>
                </anchor>
              </controlPr>
            </control>
          </mc:Choice>
        </mc:AlternateContent>
        <mc:AlternateContent xmlns:mc="http://schemas.openxmlformats.org/markup-compatibility/2006">
          <mc:Choice Requires="x14">
            <control shapeId="23613" r:id="rId61" name="Check Box 61">
              <controlPr defaultSize="0" autoFill="0" autoLine="0" autoPict="0">
                <anchor moveWithCells="1">
                  <from>
                    <xdr:col>20</xdr:col>
                    <xdr:colOff>281940</xdr:colOff>
                    <xdr:row>133</xdr:row>
                    <xdr:rowOff>38100</xdr:rowOff>
                  </from>
                  <to>
                    <xdr:col>20</xdr:col>
                    <xdr:colOff>586740</xdr:colOff>
                    <xdr:row>134</xdr:row>
                    <xdr:rowOff>228600</xdr:rowOff>
                  </to>
                </anchor>
              </controlPr>
            </control>
          </mc:Choice>
        </mc:AlternateContent>
        <mc:AlternateContent xmlns:mc="http://schemas.openxmlformats.org/markup-compatibility/2006">
          <mc:Choice Requires="x14">
            <control shapeId="23614" r:id="rId62" name="Check Box 62">
              <controlPr defaultSize="0" autoFill="0" autoLine="0" autoPict="0">
                <anchor moveWithCells="1">
                  <from>
                    <xdr:col>20</xdr:col>
                    <xdr:colOff>281940</xdr:colOff>
                    <xdr:row>135</xdr:row>
                    <xdr:rowOff>38100</xdr:rowOff>
                  </from>
                  <to>
                    <xdr:col>20</xdr:col>
                    <xdr:colOff>586740</xdr:colOff>
                    <xdr:row>138</xdr:row>
                    <xdr:rowOff>15240</xdr:rowOff>
                  </to>
                </anchor>
              </controlPr>
            </control>
          </mc:Choice>
        </mc:AlternateContent>
        <mc:AlternateContent xmlns:mc="http://schemas.openxmlformats.org/markup-compatibility/2006">
          <mc:Choice Requires="x14">
            <control shapeId="23615" r:id="rId63" name="Check Box 63">
              <controlPr defaultSize="0" autoFill="0" autoLine="0" autoPict="0">
                <anchor moveWithCells="1">
                  <from>
                    <xdr:col>20</xdr:col>
                    <xdr:colOff>281940</xdr:colOff>
                    <xdr:row>137</xdr:row>
                    <xdr:rowOff>38100</xdr:rowOff>
                  </from>
                  <to>
                    <xdr:col>20</xdr:col>
                    <xdr:colOff>586740</xdr:colOff>
                    <xdr:row>140</xdr:row>
                    <xdr:rowOff>15240</xdr:rowOff>
                  </to>
                </anchor>
              </controlPr>
            </control>
          </mc:Choice>
        </mc:AlternateContent>
        <mc:AlternateContent xmlns:mc="http://schemas.openxmlformats.org/markup-compatibility/2006">
          <mc:Choice Requires="x14">
            <control shapeId="23616" r:id="rId64" name="Check Box 64">
              <controlPr defaultSize="0" autoFill="0" autoLine="0" autoPict="0">
                <anchor moveWithCells="1">
                  <from>
                    <xdr:col>20</xdr:col>
                    <xdr:colOff>281940</xdr:colOff>
                    <xdr:row>139</xdr:row>
                    <xdr:rowOff>38100</xdr:rowOff>
                  </from>
                  <to>
                    <xdr:col>20</xdr:col>
                    <xdr:colOff>586740</xdr:colOff>
                    <xdr:row>140</xdr:row>
                    <xdr:rowOff>228600</xdr:rowOff>
                  </to>
                </anchor>
              </controlPr>
            </control>
          </mc:Choice>
        </mc:AlternateContent>
        <mc:AlternateContent xmlns:mc="http://schemas.openxmlformats.org/markup-compatibility/2006">
          <mc:Choice Requires="x14">
            <control shapeId="23617" r:id="rId65" name="Check Box 65">
              <controlPr defaultSize="0" autoFill="0" autoLine="0" autoPict="0">
                <anchor moveWithCells="1">
                  <from>
                    <xdr:col>20</xdr:col>
                    <xdr:colOff>281940</xdr:colOff>
                    <xdr:row>141</xdr:row>
                    <xdr:rowOff>38100</xdr:rowOff>
                  </from>
                  <to>
                    <xdr:col>20</xdr:col>
                    <xdr:colOff>586740</xdr:colOff>
                    <xdr:row>144</xdr:row>
                    <xdr:rowOff>15240</xdr:rowOff>
                  </to>
                </anchor>
              </controlPr>
            </control>
          </mc:Choice>
        </mc:AlternateContent>
        <mc:AlternateContent xmlns:mc="http://schemas.openxmlformats.org/markup-compatibility/2006">
          <mc:Choice Requires="x14">
            <control shapeId="23618" r:id="rId66" name="Check Box 66">
              <controlPr defaultSize="0" autoFill="0" autoLine="0" autoPict="0">
                <anchor moveWithCells="1">
                  <from>
                    <xdr:col>16</xdr:col>
                    <xdr:colOff>129540</xdr:colOff>
                    <xdr:row>145</xdr:row>
                    <xdr:rowOff>38100</xdr:rowOff>
                  </from>
                  <to>
                    <xdr:col>16</xdr:col>
                    <xdr:colOff>434340</xdr:colOff>
                    <xdr:row>148</xdr:row>
                    <xdr:rowOff>15240</xdr:rowOff>
                  </to>
                </anchor>
              </controlPr>
            </control>
          </mc:Choice>
        </mc:AlternateContent>
        <mc:AlternateContent xmlns:mc="http://schemas.openxmlformats.org/markup-compatibility/2006">
          <mc:Choice Requires="x14">
            <control shapeId="23619" r:id="rId67" name="Check Box 67">
              <controlPr defaultSize="0" autoFill="0" autoLine="0" autoPict="0">
                <anchor moveWithCells="1">
                  <from>
                    <xdr:col>16</xdr:col>
                    <xdr:colOff>129540</xdr:colOff>
                    <xdr:row>147</xdr:row>
                    <xdr:rowOff>38100</xdr:rowOff>
                  </from>
                  <to>
                    <xdr:col>16</xdr:col>
                    <xdr:colOff>434340</xdr:colOff>
                    <xdr:row>148</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253062E8-4371-4A5E-9C5A-DB1FAC698C6E}">
          <x14:formula1>
            <xm:f>Listes!$B$9:$B$10</xm:f>
          </x14:formula1>
          <xm:sqref>R154</xm:sqref>
        </x14:dataValidation>
        <x14:dataValidation type="list" allowBlank="1" showInputMessage="1" showErrorMessage="1" xr:uid="{D59E8192-058D-4CCB-BC2F-1E0FC0CFD8FE}">
          <x14:formula1>
            <xm:f>'FICHE 1 - Fiche d''identité'!$T$10:$T$11</xm:f>
          </x14:formula1>
          <xm:sqref>D18 K47 N17:O17</xm:sqref>
        </x14:dataValidation>
        <x14:dataValidation type="list" allowBlank="1" showInputMessage="1" showErrorMessage="1" xr:uid="{E734ED89-A558-409D-BA84-926873F71A7E}">
          <x14:formula1>
            <xm:f>Listes!$B$17:$B$19</xm:f>
          </x14:formula1>
          <xm:sqref>D34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2B290-7052-4AED-BE9E-BD3DF6492323}">
  <dimension ref="A2:T116"/>
  <sheetViews>
    <sheetView showGridLines="0" topLeftCell="A91" workbookViewId="0">
      <selection activeCell="D17" sqref="D17"/>
    </sheetView>
  </sheetViews>
  <sheetFormatPr baseColWidth="10" defaultColWidth="11.44140625" defaultRowHeight="13.8" x14ac:dyDescent="0.25"/>
  <cols>
    <col min="1" max="1" width="2" style="345" customWidth="1"/>
    <col min="2" max="2" width="23.44140625" style="264" customWidth="1"/>
    <col min="3" max="3" width="1.21875" style="264" customWidth="1"/>
    <col min="4" max="4" width="31.21875" style="264" customWidth="1"/>
    <col min="5" max="5" width="22.21875" style="264" customWidth="1"/>
    <col min="6" max="6" width="18.77734375" style="264" customWidth="1"/>
    <col min="7" max="7" width="1.21875" style="264" customWidth="1"/>
    <col min="8" max="8" width="21.44140625" style="264" customWidth="1"/>
    <col min="9" max="9" width="1.21875" style="264" customWidth="1"/>
    <col min="10" max="10" width="17.77734375" style="264" customWidth="1"/>
    <col min="11" max="11" width="19.44140625" style="264" customWidth="1"/>
    <col min="12" max="12" width="1.21875" style="264" customWidth="1"/>
    <col min="13" max="13" width="17.21875" style="264" customWidth="1"/>
    <col min="14" max="14" width="1.44140625" style="264" customWidth="1"/>
    <col min="15" max="15" width="19.44140625" style="264" customWidth="1"/>
    <col min="16" max="16384" width="11.44140625" style="264"/>
  </cols>
  <sheetData>
    <row r="2" spans="2:20" ht="120.75" customHeight="1" x14ac:dyDescent="0.25">
      <c r="D2" s="1438" t="s">
        <v>484</v>
      </c>
      <c r="E2" s="1439"/>
      <c r="F2" s="1439"/>
      <c r="G2" s="1439"/>
      <c r="H2" s="1439"/>
      <c r="I2" s="1439"/>
      <c r="J2" s="1439"/>
      <c r="K2" s="1439"/>
      <c r="L2" s="1439"/>
      <c r="M2" s="1439"/>
      <c r="N2" s="1439"/>
      <c r="O2" s="1439"/>
      <c r="P2" s="1439"/>
      <c r="Q2" s="1439"/>
      <c r="R2" s="1439"/>
      <c r="S2" s="1440"/>
    </row>
    <row r="3" spans="2:20" x14ac:dyDescent="0.25">
      <c r="T3" s="344" t="s">
        <v>123</v>
      </c>
    </row>
    <row r="4" spans="2:20" x14ac:dyDescent="0.25">
      <c r="T4" s="344" t="s">
        <v>485</v>
      </c>
    </row>
    <row r="5" spans="2:20" x14ac:dyDescent="0.25">
      <c r="S5" s="344" t="s">
        <v>486</v>
      </c>
      <c r="T5" s="344"/>
    </row>
    <row r="6" spans="2:20" x14ac:dyDescent="0.25">
      <c r="S6" s="344" t="s">
        <v>487</v>
      </c>
      <c r="T6" s="344" t="s">
        <v>488</v>
      </c>
    </row>
    <row r="7" spans="2:20" x14ac:dyDescent="0.25">
      <c r="B7" s="268" t="s">
        <v>489</v>
      </c>
      <c r="E7" s="273"/>
      <c r="G7" s="808"/>
      <c r="T7" s="344" t="s">
        <v>490</v>
      </c>
    </row>
    <row r="8" spans="2:20" x14ac:dyDescent="0.25">
      <c r="T8" s="344" t="s">
        <v>491</v>
      </c>
    </row>
    <row r="9" spans="2:20" x14ac:dyDescent="0.25">
      <c r="B9" s="263" t="s">
        <v>492</v>
      </c>
      <c r="T9" s="344"/>
    </row>
    <row r="10" spans="2:20" x14ac:dyDescent="0.25">
      <c r="T10" s="344" t="s">
        <v>254</v>
      </c>
    </row>
    <row r="11" spans="2:20" ht="14.4" thickBot="1" x14ac:dyDescent="0.3">
      <c r="B11" s="271" t="s">
        <v>493</v>
      </c>
      <c r="C11" s="272"/>
      <c r="D11" s="272"/>
      <c r="E11" s="272"/>
      <c r="F11" s="272"/>
      <c r="G11" s="272"/>
      <c r="H11" s="272"/>
      <c r="I11" s="272"/>
      <c r="J11" s="272"/>
      <c r="K11" s="272"/>
      <c r="L11" s="272"/>
      <c r="M11" s="272"/>
      <c r="N11" s="272"/>
      <c r="O11" s="272"/>
      <c r="P11" s="272"/>
      <c r="Q11" s="272"/>
      <c r="R11" s="272"/>
      <c r="S11" s="272"/>
      <c r="T11" s="344" t="s">
        <v>256</v>
      </c>
    </row>
    <row r="13" spans="2:20" x14ac:dyDescent="0.25">
      <c r="B13" s="963" t="s">
        <v>494</v>
      </c>
      <c r="D13" s="273"/>
    </row>
    <row r="14" spans="2:20" ht="4.05" customHeight="1" x14ac:dyDescent="0.25">
      <c r="B14" s="963"/>
    </row>
    <row r="15" spans="2:20" ht="14.25" customHeight="1" x14ac:dyDescent="0.25">
      <c r="B15" s="342" t="s">
        <v>125</v>
      </c>
      <c r="D15" s="274"/>
      <c r="I15" s="362"/>
      <c r="J15" s="362"/>
      <c r="K15" s="362"/>
      <c r="L15" s="362"/>
      <c r="M15" s="362"/>
      <c r="N15" s="362"/>
      <c r="O15" s="362"/>
      <c r="P15" s="362"/>
      <c r="Q15" s="362"/>
      <c r="R15" s="362"/>
      <c r="S15" s="362"/>
    </row>
    <row r="16" spans="2:20" ht="4.05" customHeight="1" x14ac:dyDescent="0.25">
      <c r="B16" s="342"/>
      <c r="H16" s="362"/>
      <c r="I16" s="362"/>
      <c r="J16" s="362"/>
      <c r="K16" s="362"/>
      <c r="L16" s="362"/>
      <c r="M16" s="362"/>
      <c r="N16" s="362"/>
      <c r="O16" s="362"/>
      <c r="P16" s="362"/>
      <c r="Q16" s="362"/>
      <c r="R16" s="362"/>
      <c r="S16" s="362"/>
    </row>
    <row r="17" spans="2:19" x14ac:dyDescent="0.25">
      <c r="B17" s="342" t="s">
        <v>495</v>
      </c>
      <c r="D17" s="394"/>
      <c r="E17" s="264" t="s">
        <v>496</v>
      </c>
      <c r="G17" s="362"/>
      <c r="H17" s="362"/>
      <c r="I17" s="362"/>
      <c r="J17" s="362"/>
      <c r="K17" s="362"/>
      <c r="L17" s="362"/>
      <c r="M17" s="362"/>
      <c r="N17" s="362"/>
      <c r="O17" s="362"/>
      <c r="R17" s="362"/>
      <c r="S17" s="362"/>
    </row>
    <row r="18" spans="2:19" ht="4.05" customHeight="1" x14ac:dyDescent="0.25">
      <c r="B18" s="342"/>
      <c r="E18" s="362"/>
      <c r="G18" s="362"/>
      <c r="H18" s="362"/>
      <c r="I18" s="362"/>
      <c r="J18" s="362"/>
      <c r="K18" s="362"/>
      <c r="L18" s="362"/>
      <c r="M18" s="362"/>
      <c r="N18" s="362"/>
      <c r="O18" s="362"/>
      <c r="R18" s="362"/>
      <c r="S18" s="362"/>
    </row>
    <row r="19" spans="2:19" ht="14.25" customHeight="1" x14ac:dyDescent="0.25">
      <c r="B19" s="342" t="s">
        <v>497</v>
      </c>
      <c r="D19" s="274"/>
      <c r="E19" s="1436" t="s">
        <v>498</v>
      </c>
      <c r="F19" s="1436"/>
      <c r="G19" s="1436"/>
      <c r="H19" s="1436"/>
      <c r="I19" s="1436"/>
      <c r="J19" s="1436"/>
      <c r="K19" s="1436"/>
      <c r="L19" s="362"/>
      <c r="M19" s="362"/>
      <c r="N19" s="348"/>
      <c r="O19" s="348"/>
      <c r="R19" s="362"/>
      <c r="S19" s="362"/>
    </row>
    <row r="20" spans="2:19" ht="4.05" customHeight="1" x14ac:dyDescent="0.25">
      <c r="B20" s="342"/>
      <c r="E20" s="1436"/>
      <c r="F20" s="1436"/>
      <c r="G20" s="1436"/>
      <c r="H20" s="1436"/>
      <c r="I20" s="1436"/>
      <c r="J20" s="1436"/>
      <c r="K20" s="1436"/>
      <c r="L20" s="362"/>
      <c r="M20" s="362"/>
      <c r="N20" s="348"/>
      <c r="O20" s="348"/>
      <c r="R20" s="362"/>
      <c r="S20" s="362"/>
    </row>
    <row r="21" spans="2:19" x14ac:dyDescent="0.25">
      <c r="B21" s="342" t="s">
        <v>499</v>
      </c>
      <c r="D21" s="571"/>
      <c r="E21" s="1436"/>
      <c r="F21" s="1436"/>
      <c r="G21" s="1436"/>
      <c r="H21" s="1436"/>
      <c r="I21" s="1436"/>
      <c r="J21" s="1436"/>
      <c r="K21" s="1436"/>
      <c r="L21" s="362"/>
      <c r="M21" s="362"/>
      <c r="N21" s="348"/>
      <c r="O21" s="348"/>
      <c r="R21" s="362"/>
      <c r="S21" s="362"/>
    </row>
    <row r="22" spans="2:19" ht="4.05" customHeight="1" x14ac:dyDescent="0.25">
      <c r="B22" s="342"/>
      <c r="E22" s="1436"/>
      <c r="F22" s="1436"/>
      <c r="G22" s="1436"/>
      <c r="H22" s="1436"/>
      <c r="I22" s="1436"/>
      <c r="J22" s="1436"/>
      <c r="K22" s="1436"/>
      <c r="L22" s="362"/>
      <c r="M22" s="362"/>
      <c r="N22" s="348"/>
      <c r="O22" s="348"/>
      <c r="R22" s="362"/>
      <c r="S22" s="362"/>
    </row>
    <row r="23" spans="2:19" x14ac:dyDescent="0.25">
      <c r="B23" s="342" t="s">
        <v>500</v>
      </c>
      <c r="D23" s="274"/>
      <c r="E23" s="1436"/>
      <c r="F23" s="1436"/>
      <c r="G23" s="1436"/>
      <c r="H23" s="1436"/>
      <c r="I23" s="1436"/>
      <c r="J23" s="1436"/>
      <c r="K23" s="1436"/>
      <c r="L23" s="362"/>
      <c r="M23" s="362"/>
      <c r="N23" s="348"/>
      <c r="O23" s="348"/>
      <c r="R23" s="362"/>
      <c r="S23" s="362"/>
    </row>
    <row r="24" spans="2:19" ht="4.05" customHeight="1" x14ac:dyDescent="0.25">
      <c r="B24" s="342"/>
      <c r="E24" s="1436"/>
      <c r="F24" s="1436"/>
      <c r="G24" s="1436"/>
      <c r="H24" s="1436"/>
      <c r="I24" s="1436"/>
      <c r="J24" s="1436"/>
      <c r="K24" s="1436"/>
      <c r="L24" s="362"/>
      <c r="M24" s="362"/>
      <c r="N24" s="348"/>
      <c r="O24" s="348"/>
      <c r="R24" s="362"/>
      <c r="S24" s="362"/>
    </row>
    <row r="25" spans="2:19" ht="14.4" x14ac:dyDescent="0.3">
      <c r="B25" s="342" t="s">
        <v>501</v>
      </c>
      <c r="D25" s="572"/>
      <c r="E25" s="1436"/>
      <c r="F25" s="1436"/>
      <c r="G25" s="1436"/>
      <c r="H25" s="1436"/>
      <c r="I25" s="1436"/>
      <c r="J25" s="1436"/>
      <c r="K25" s="1436"/>
      <c r="L25" s="362"/>
      <c r="M25" s="362"/>
      <c r="N25" s="348"/>
      <c r="O25" s="348"/>
      <c r="R25" s="362"/>
      <c r="S25" s="362"/>
    </row>
    <row r="26" spans="2:19" ht="4.05" customHeight="1" x14ac:dyDescent="0.25">
      <c r="B26" s="342"/>
      <c r="E26" s="1436"/>
      <c r="F26" s="1436"/>
      <c r="G26" s="1436"/>
      <c r="H26" s="1436"/>
      <c r="I26" s="1436"/>
      <c r="J26" s="1436"/>
      <c r="K26" s="1436"/>
      <c r="L26" s="362"/>
      <c r="M26" s="362"/>
      <c r="N26" s="348"/>
      <c r="O26" s="348"/>
    </row>
    <row r="27" spans="2:19" ht="41.4" x14ac:dyDescent="0.25">
      <c r="B27" s="964" t="s">
        <v>502</v>
      </c>
      <c r="D27" s="274"/>
      <c r="E27" s="1436"/>
      <c r="F27" s="1436"/>
      <c r="G27" s="1436"/>
      <c r="H27" s="1436"/>
      <c r="I27" s="1436"/>
      <c r="J27" s="1436"/>
      <c r="K27" s="1436"/>
      <c r="L27" s="362"/>
      <c r="M27" s="362"/>
      <c r="N27" s="348"/>
      <c r="O27" s="348"/>
    </row>
    <row r="28" spans="2:19" ht="4.05" customHeight="1" x14ac:dyDescent="0.25">
      <c r="B28" s="342"/>
      <c r="F28" s="362"/>
      <c r="G28" s="362"/>
      <c r="H28" s="362"/>
      <c r="I28" s="362"/>
      <c r="J28" s="362"/>
      <c r="K28" s="362"/>
      <c r="L28" s="362"/>
      <c r="M28" s="362"/>
    </row>
    <row r="29" spans="2:19" ht="27.6" x14ac:dyDescent="0.25">
      <c r="B29" s="964" t="s">
        <v>503</v>
      </c>
      <c r="D29" s="275"/>
      <c r="F29" s="362"/>
      <c r="G29" s="362"/>
      <c r="H29" s="362"/>
      <c r="I29" s="362"/>
      <c r="J29" s="362"/>
      <c r="K29" s="362"/>
      <c r="L29" s="362"/>
      <c r="M29" s="362"/>
    </row>
    <row r="30" spans="2:19" x14ac:dyDescent="0.25">
      <c r="F30" s="362"/>
      <c r="G30" s="362"/>
      <c r="H30" s="362"/>
      <c r="I30" s="362"/>
      <c r="J30" s="362"/>
      <c r="K30" s="362"/>
      <c r="L30" s="362"/>
      <c r="M30" s="362"/>
    </row>
    <row r="31" spans="2:19" x14ac:dyDescent="0.25">
      <c r="B31" s="268" t="s">
        <v>874</v>
      </c>
    </row>
    <row r="33" spans="2:19" x14ac:dyDescent="0.25">
      <c r="B33" s="342" t="s">
        <v>504</v>
      </c>
      <c r="D33" s="274"/>
    </row>
    <row r="34" spans="2:19" x14ac:dyDescent="0.25">
      <c r="B34" s="342" t="s">
        <v>505</v>
      </c>
      <c r="D34" s="274"/>
    </row>
    <row r="35" spans="2:19" x14ac:dyDescent="0.25">
      <c r="B35" s="342"/>
    </row>
    <row r="36" spans="2:19" x14ac:dyDescent="0.25">
      <c r="B36" s="268" t="s">
        <v>506</v>
      </c>
    </row>
    <row r="38" spans="2:19" x14ac:dyDescent="0.25">
      <c r="B38" s="342" t="s">
        <v>504</v>
      </c>
      <c r="D38" s="274"/>
    </row>
    <row r="39" spans="2:19" x14ac:dyDescent="0.25">
      <c r="B39" s="342" t="s">
        <v>505</v>
      </c>
      <c r="D39" s="274"/>
    </row>
    <row r="40" spans="2:19" x14ac:dyDescent="0.25">
      <c r="B40" s="342" t="s">
        <v>507</v>
      </c>
      <c r="D40" s="274"/>
    </row>
    <row r="41" spans="2:19" ht="14.4" x14ac:dyDescent="0.3">
      <c r="B41" s="342" t="s">
        <v>508</v>
      </c>
      <c r="D41" s="572"/>
    </row>
    <row r="42" spans="2:19" x14ac:dyDescent="0.25">
      <c r="B42" s="342"/>
    </row>
    <row r="44" spans="2:19" ht="14.4" thickBot="1" x14ac:dyDescent="0.3">
      <c r="B44" s="271" t="s">
        <v>509</v>
      </c>
      <c r="C44" s="272"/>
      <c r="D44" s="272"/>
      <c r="E44" s="272"/>
      <c r="F44" s="272"/>
      <c r="G44" s="272"/>
      <c r="H44" s="272"/>
      <c r="I44" s="272"/>
      <c r="J44" s="272"/>
      <c r="K44" s="272"/>
      <c r="L44" s="272"/>
      <c r="M44" s="272"/>
      <c r="N44" s="272"/>
      <c r="O44" s="272"/>
      <c r="P44" s="272"/>
      <c r="Q44" s="272"/>
      <c r="R44" s="272"/>
      <c r="S44" s="272"/>
    </row>
    <row r="46" spans="2:19" ht="14.25" customHeight="1" x14ac:dyDescent="0.25">
      <c r="B46" s="264" t="s">
        <v>510</v>
      </c>
      <c r="D46" s="807"/>
      <c r="E46" s="1437" t="s">
        <v>511</v>
      </c>
      <c r="F46" s="1437"/>
      <c r="G46" s="1437"/>
      <c r="H46" s="1437"/>
      <c r="I46" s="1437"/>
      <c r="J46" s="1437"/>
      <c r="K46" s="809"/>
      <c r="L46" s="809"/>
      <c r="M46" s="809"/>
      <c r="N46" s="809"/>
      <c r="O46" s="809"/>
      <c r="P46" s="809"/>
      <c r="Q46" s="809"/>
      <c r="R46" s="809"/>
      <c r="S46" s="809"/>
    </row>
    <row r="47" spans="2:19" ht="4.05" customHeight="1" x14ac:dyDescent="0.25">
      <c r="E47" s="1437"/>
      <c r="F47" s="1437"/>
      <c r="G47" s="1437"/>
      <c r="H47" s="1437"/>
      <c r="I47" s="1437"/>
      <c r="J47" s="1437"/>
      <c r="K47" s="809"/>
      <c r="L47" s="809"/>
      <c r="M47" s="809"/>
      <c r="N47" s="809"/>
      <c r="O47" s="809"/>
      <c r="P47" s="809"/>
      <c r="Q47" s="809"/>
      <c r="R47" s="809"/>
      <c r="S47" s="809"/>
    </row>
    <row r="48" spans="2:19" x14ac:dyDescent="0.25">
      <c r="B48" s="264" t="s">
        <v>512</v>
      </c>
      <c r="D48" s="806">
        <v>0</v>
      </c>
      <c r="E48" s="1437"/>
      <c r="F48" s="1437"/>
      <c r="G48" s="1437"/>
      <c r="H48" s="1437"/>
      <c r="I48" s="1437"/>
      <c r="J48" s="1437"/>
      <c r="K48" s="809"/>
      <c r="L48" s="809"/>
      <c r="M48" s="809"/>
      <c r="N48" s="809"/>
      <c r="O48" s="809"/>
      <c r="P48" s="809"/>
      <c r="Q48" s="809"/>
      <c r="R48" s="809"/>
      <c r="S48" s="809"/>
    </row>
    <row r="49" spans="2:19" ht="4.05" customHeight="1" x14ac:dyDescent="0.25">
      <c r="E49" s="1437"/>
      <c r="F49" s="1437"/>
      <c r="G49" s="1437"/>
      <c r="H49" s="1437"/>
      <c r="I49" s="1437"/>
      <c r="J49" s="1437"/>
      <c r="K49" s="809"/>
      <c r="L49" s="809"/>
      <c r="M49" s="809"/>
      <c r="N49" s="809"/>
      <c r="O49" s="809"/>
      <c r="P49" s="809"/>
      <c r="Q49" s="809"/>
      <c r="R49" s="809"/>
      <c r="S49" s="809"/>
    </row>
    <row r="50" spans="2:19" ht="30.75" customHeight="1" x14ac:dyDescent="0.25">
      <c r="B50" s="800" t="s">
        <v>513</v>
      </c>
      <c r="D50" s="274"/>
      <c r="E50" s="1437"/>
      <c r="F50" s="1437"/>
      <c r="G50" s="1437"/>
      <c r="H50" s="1437"/>
      <c r="I50" s="1437"/>
      <c r="J50" s="1437"/>
      <c r="K50" s="809"/>
      <c r="L50" s="809"/>
      <c r="M50" s="809"/>
      <c r="N50" s="809"/>
      <c r="O50" s="809"/>
      <c r="P50" s="809"/>
      <c r="Q50" s="809"/>
      <c r="R50" s="809"/>
      <c r="S50" s="809"/>
    </row>
    <row r="51" spans="2:19" ht="4.05" customHeight="1" x14ac:dyDescent="0.25">
      <c r="E51" s="1437"/>
      <c r="F51" s="1437"/>
      <c r="G51" s="1437"/>
      <c r="H51" s="1437"/>
      <c r="I51" s="1437"/>
      <c r="J51" s="1437"/>
      <c r="K51" s="809"/>
      <c r="L51" s="809"/>
      <c r="M51" s="809"/>
      <c r="N51" s="809"/>
      <c r="O51" s="809"/>
      <c r="P51" s="809"/>
      <c r="Q51" s="809"/>
      <c r="R51" s="809"/>
      <c r="S51" s="809"/>
    </row>
    <row r="52" spans="2:19" ht="41.4" x14ac:dyDescent="0.25">
      <c r="B52" s="800" t="s">
        <v>514</v>
      </c>
      <c r="D52" s="274"/>
      <c r="E52" s="1437"/>
      <c r="F52" s="1437"/>
      <c r="G52" s="1437"/>
      <c r="H52" s="1437"/>
      <c r="I52" s="1437"/>
      <c r="J52" s="1437"/>
      <c r="K52" s="809"/>
      <c r="L52" s="809"/>
      <c r="M52" s="809"/>
      <c r="N52" s="809"/>
      <c r="O52" s="809"/>
      <c r="P52" s="809"/>
      <c r="Q52" s="809"/>
      <c r="R52" s="809"/>
      <c r="S52" s="809"/>
    </row>
    <row r="53" spans="2:19" ht="4.05" customHeight="1" x14ac:dyDescent="0.25"/>
    <row r="54" spans="2:19" ht="27.6" x14ac:dyDescent="0.25">
      <c r="B54" s="800" t="s">
        <v>515</v>
      </c>
      <c r="D54" s="342" t="s">
        <v>516</v>
      </c>
      <c r="E54" s="276">
        <v>0</v>
      </c>
      <c r="F54" s="342" t="s">
        <v>517</v>
      </c>
      <c r="H54" s="276">
        <v>0</v>
      </c>
      <c r="J54" s="342" t="s">
        <v>518</v>
      </c>
      <c r="K54" s="276">
        <v>0</v>
      </c>
    </row>
    <row r="56" spans="2:19" ht="14.4" thickBot="1" x14ac:dyDescent="0.3">
      <c r="B56" s="271" t="s">
        <v>875</v>
      </c>
      <c r="C56" s="272"/>
      <c r="D56" s="272"/>
      <c r="E56" s="272"/>
      <c r="F56" s="272"/>
      <c r="G56" s="272"/>
      <c r="H56" s="272"/>
      <c r="I56" s="272"/>
      <c r="J56" s="272"/>
      <c r="K56" s="272"/>
      <c r="L56" s="272"/>
      <c r="M56" s="272"/>
      <c r="N56" s="272"/>
      <c r="O56" s="272"/>
      <c r="P56" s="272"/>
      <c r="Q56" s="272"/>
      <c r="R56" s="272"/>
      <c r="S56" s="272"/>
    </row>
    <row r="58" spans="2:19" x14ac:dyDescent="0.25">
      <c r="B58" s="491" t="s">
        <v>519</v>
      </c>
      <c r="C58" s="491"/>
      <c r="D58" s="491" t="s">
        <v>520</v>
      </c>
    </row>
    <row r="59" spans="2:19" x14ac:dyDescent="0.25">
      <c r="B59" s="274"/>
      <c r="D59" s="274"/>
    </row>
    <row r="60" spans="2:19" ht="4.05" customHeight="1" x14ac:dyDescent="0.25"/>
    <row r="61" spans="2:19" x14ac:dyDescent="0.25">
      <c r="B61" s="274"/>
      <c r="D61" s="274"/>
    </row>
    <row r="62" spans="2:19" ht="4.05" customHeight="1" x14ac:dyDescent="0.25"/>
    <row r="63" spans="2:19" x14ac:dyDescent="0.25">
      <c r="B63" s="274"/>
      <c r="D63" s="274"/>
    </row>
    <row r="64" spans="2:19" ht="4.05" customHeight="1" x14ac:dyDescent="0.25"/>
    <row r="65" spans="2:19" x14ac:dyDescent="0.25">
      <c r="B65" s="274"/>
      <c r="D65" s="274"/>
    </row>
    <row r="66" spans="2:19" ht="4.05" customHeight="1" x14ac:dyDescent="0.25"/>
    <row r="67" spans="2:19" x14ac:dyDescent="0.25">
      <c r="B67" s="274"/>
      <c r="D67" s="274"/>
    </row>
    <row r="68" spans="2:19" ht="4.05" customHeight="1" x14ac:dyDescent="0.25"/>
    <row r="69" spans="2:19" x14ac:dyDescent="0.25">
      <c r="B69" s="274"/>
      <c r="D69" s="274"/>
    </row>
    <row r="70" spans="2:19" ht="4.05" customHeight="1" x14ac:dyDescent="0.25"/>
    <row r="71" spans="2:19" x14ac:dyDescent="0.25">
      <c r="B71" s="274"/>
      <c r="D71" s="274"/>
    </row>
    <row r="72" spans="2:19" ht="4.05" customHeight="1" x14ac:dyDescent="0.25"/>
    <row r="73" spans="2:19" x14ac:dyDescent="0.25">
      <c r="B73" s="274"/>
      <c r="D73" s="274"/>
    </row>
    <row r="74" spans="2:19" ht="4.05" customHeight="1" x14ac:dyDescent="0.25"/>
    <row r="75" spans="2:19" x14ac:dyDescent="0.25">
      <c r="B75" s="274"/>
      <c r="D75" s="274"/>
    </row>
    <row r="78" spans="2:19" ht="16.2" thickBot="1" x14ac:dyDescent="0.35">
      <c r="B78" s="341" t="s">
        <v>521</v>
      </c>
      <c r="C78" s="272"/>
      <c r="D78" s="272"/>
      <c r="E78" s="272"/>
      <c r="F78" s="272"/>
      <c r="G78" s="272"/>
      <c r="H78" s="272"/>
      <c r="I78" s="272"/>
      <c r="J78" s="272"/>
      <c r="K78" s="272"/>
      <c r="L78" s="272"/>
      <c r="M78" s="272"/>
      <c r="N78" s="272"/>
      <c r="O78" s="272"/>
      <c r="P78" s="272"/>
      <c r="Q78" s="272"/>
      <c r="R78" s="272"/>
      <c r="S78" s="272"/>
    </row>
    <row r="80" spans="2:19" ht="27.6" x14ac:dyDescent="0.25">
      <c r="B80" s="278" t="s">
        <v>522</v>
      </c>
      <c r="C80" s="278"/>
      <c r="D80" s="279" t="s">
        <v>523</v>
      </c>
      <c r="E80" s="278"/>
      <c r="F80" s="279" t="s">
        <v>524</v>
      </c>
      <c r="G80" s="278"/>
      <c r="H80" s="279" t="s">
        <v>525</v>
      </c>
      <c r="I80" s="278"/>
      <c r="J80" s="279" t="s">
        <v>526</v>
      </c>
      <c r="K80" s="279" t="s">
        <v>527</v>
      </c>
      <c r="L80" s="278"/>
      <c r="M80" s="279" t="s">
        <v>528</v>
      </c>
      <c r="N80" s="277"/>
    </row>
    <row r="81" spans="2:14" x14ac:dyDescent="0.25">
      <c r="B81" s="283"/>
      <c r="C81" s="284"/>
      <c r="D81" s="294" t="s">
        <v>529</v>
      </c>
      <c r="E81" s="295"/>
      <c r="F81" s="296">
        <v>0</v>
      </c>
      <c r="G81" s="295"/>
      <c r="H81" s="297">
        <v>6200</v>
      </c>
      <c r="I81" s="295"/>
      <c r="J81" s="297">
        <f>F81+H81</f>
        <v>6200</v>
      </c>
      <c r="K81" s="298">
        <v>0</v>
      </c>
      <c r="L81" s="295"/>
      <c r="M81" s="299" t="e">
        <f>K81/$K$105</f>
        <v>#DIV/0!</v>
      </c>
      <c r="N81" s="277"/>
    </row>
    <row r="82" spans="2:14" ht="4.5" customHeight="1" x14ac:dyDescent="0.25">
      <c r="B82" s="284"/>
      <c r="C82" s="284"/>
      <c r="D82" s="300"/>
      <c r="E82" s="295"/>
      <c r="F82" s="301"/>
      <c r="G82" s="295"/>
      <c r="H82" s="302"/>
      <c r="I82" s="295"/>
      <c r="J82" s="302"/>
      <c r="K82" s="303"/>
      <c r="L82" s="295"/>
      <c r="M82" s="304"/>
      <c r="N82" s="277"/>
    </row>
    <row r="83" spans="2:14" x14ac:dyDescent="0.25">
      <c r="B83" s="285"/>
      <c r="C83" s="286"/>
      <c r="D83" s="305"/>
      <c r="E83" s="306"/>
      <c r="F83" s="296">
        <v>0</v>
      </c>
      <c r="G83" s="306"/>
      <c r="H83" s="307">
        <v>0</v>
      </c>
      <c r="I83" s="306"/>
      <c r="J83" s="297">
        <f>F83+H83</f>
        <v>0</v>
      </c>
      <c r="K83" s="569">
        <v>0</v>
      </c>
      <c r="L83" s="306"/>
      <c r="M83" s="299" t="e">
        <f>K83/$K$105</f>
        <v>#DIV/0!</v>
      </c>
      <c r="N83" s="277"/>
    </row>
    <row r="84" spans="2:14" ht="4.5" customHeight="1" x14ac:dyDescent="0.25">
      <c r="B84" s="286"/>
      <c r="C84" s="286"/>
      <c r="D84" s="309"/>
      <c r="E84" s="306"/>
      <c r="F84" s="301"/>
      <c r="G84" s="306"/>
      <c r="H84" s="310"/>
      <c r="I84" s="306"/>
      <c r="J84" s="310"/>
      <c r="K84" s="311"/>
      <c r="L84" s="306"/>
      <c r="M84" s="312"/>
      <c r="N84" s="277"/>
    </row>
    <row r="85" spans="2:14" x14ac:dyDescent="0.25">
      <c r="B85" s="285" t="s">
        <v>2</v>
      </c>
      <c r="C85" s="286"/>
      <c r="D85" s="305" t="s">
        <v>2</v>
      </c>
      <c r="E85" s="306"/>
      <c r="F85" s="296">
        <v>0</v>
      </c>
      <c r="G85" s="306"/>
      <c r="H85" s="313">
        <v>0</v>
      </c>
      <c r="I85" s="306"/>
      <c r="J85" s="297">
        <f>F85+H85</f>
        <v>0</v>
      </c>
      <c r="K85" s="314">
        <v>0</v>
      </c>
      <c r="L85" s="306"/>
      <c r="M85" s="299" t="e">
        <f>K85/$K$105</f>
        <v>#DIV/0!</v>
      </c>
      <c r="N85" s="277"/>
    </row>
    <row r="86" spans="2:14" ht="4.5" customHeight="1" x14ac:dyDescent="0.25">
      <c r="B86" s="286"/>
      <c r="C86" s="286"/>
      <c r="D86" s="309"/>
      <c r="E86" s="306"/>
      <c r="F86" s="315"/>
      <c r="G86" s="306"/>
      <c r="H86" s="316"/>
      <c r="I86" s="306"/>
      <c r="J86" s="302"/>
      <c r="K86" s="306"/>
      <c r="L86" s="306"/>
      <c r="M86" s="312"/>
      <c r="N86" s="277"/>
    </row>
    <row r="87" spans="2:14" x14ac:dyDescent="0.25">
      <c r="B87" s="287" t="s">
        <v>876</v>
      </c>
      <c r="C87" s="288"/>
      <c r="D87" s="317"/>
      <c r="E87" s="318"/>
      <c r="F87" s="319">
        <f>SUM(F81:F85)</f>
        <v>0</v>
      </c>
      <c r="G87" s="318"/>
      <c r="H87" s="320">
        <f>SUM(H81:H85)</f>
        <v>6200</v>
      </c>
      <c r="I87" s="318"/>
      <c r="J87" s="320">
        <f>SUM(J81:J85)</f>
        <v>6200</v>
      </c>
      <c r="K87" s="321">
        <f>SUM(K81:K85)</f>
        <v>0</v>
      </c>
      <c r="L87" s="318"/>
      <c r="M87" s="322" t="e">
        <f>K87/$K$105</f>
        <v>#DIV/0!</v>
      </c>
      <c r="N87" s="277"/>
    </row>
    <row r="88" spans="2:14" x14ac:dyDescent="0.25">
      <c r="B88" s="289"/>
      <c r="C88" s="290"/>
      <c r="D88" s="309"/>
      <c r="E88" s="323"/>
      <c r="F88" s="301"/>
      <c r="G88" s="323"/>
      <c r="H88" s="324"/>
      <c r="I88" s="323"/>
      <c r="J88" s="324"/>
      <c r="K88" s="325"/>
      <c r="L88" s="323"/>
      <c r="M88" s="326"/>
      <c r="N88" s="277"/>
    </row>
    <row r="89" spans="2:14" x14ac:dyDescent="0.25">
      <c r="B89" s="285"/>
      <c r="C89" s="286"/>
      <c r="D89" s="305" t="s">
        <v>530</v>
      </c>
      <c r="E89" s="306"/>
      <c r="F89" s="296">
        <v>0</v>
      </c>
      <c r="G89" s="306"/>
      <c r="H89" s="327">
        <v>10000</v>
      </c>
      <c r="I89" s="306"/>
      <c r="J89" s="297">
        <f>F89+H89</f>
        <v>10000</v>
      </c>
      <c r="K89" s="328">
        <v>0</v>
      </c>
      <c r="L89" s="306"/>
      <c r="M89" s="299" t="e">
        <f>K89/$K$105</f>
        <v>#DIV/0!</v>
      </c>
      <c r="N89" s="277"/>
    </row>
    <row r="90" spans="2:14" ht="4.5" customHeight="1" x14ac:dyDescent="0.25">
      <c r="B90" s="286"/>
      <c r="C90" s="286"/>
      <c r="D90" s="309"/>
      <c r="E90" s="306"/>
      <c r="F90" s="301"/>
      <c r="G90" s="306"/>
      <c r="H90" s="329"/>
      <c r="I90" s="306"/>
      <c r="J90" s="329"/>
      <c r="K90" s="330"/>
      <c r="L90" s="306"/>
      <c r="M90" s="312"/>
      <c r="N90" s="277"/>
    </row>
    <row r="91" spans="2:14" x14ac:dyDescent="0.25">
      <c r="B91" s="285" t="s">
        <v>2</v>
      </c>
      <c r="C91" s="286"/>
      <c r="D91" s="305" t="s">
        <v>2</v>
      </c>
      <c r="E91" s="306"/>
      <c r="F91" s="296">
        <v>0</v>
      </c>
      <c r="G91" s="306"/>
      <c r="H91" s="307">
        <v>0</v>
      </c>
      <c r="I91" s="306"/>
      <c r="J91" s="297">
        <f>F91+H91</f>
        <v>0</v>
      </c>
      <c r="K91" s="308">
        <v>0</v>
      </c>
      <c r="L91" s="306"/>
      <c r="M91" s="299" t="e">
        <f>K91/$K$105</f>
        <v>#DIV/0!</v>
      </c>
      <c r="N91" s="277"/>
    </row>
    <row r="92" spans="2:14" ht="4.5" customHeight="1" x14ac:dyDescent="0.25">
      <c r="B92" s="286"/>
      <c r="C92" s="286"/>
      <c r="D92" s="309"/>
      <c r="E92" s="306"/>
      <c r="F92" s="301"/>
      <c r="G92" s="306"/>
      <c r="H92" s="310"/>
      <c r="I92" s="306"/>
      <c r="J92" s="310"/>
      <c r="K92" s="311"/>
      <c r="L92" s="306"/>
      <c r="M92" s="312"/>
      <c r="N92" s="277"/>
    </row>
    <row r="93" spans="2:14" x14ac:dyDescent="0.25">
      <c r="B93" s="285"/>
      <c r="C93" s="286"/>
      <c r="D93" s="305"/>
      <c r="E93" s="306"/>
      <c r="F93" s="296">
        <v>0</v>
      </c>
      <c r="G93" s="306"/>
      <c r="H93" s="313">
        <v>0</v>
      </c>
      <c r="I93" s="306"/>
      <c r="J93" s="297">
        <f>F93+H93</f>
        <v>0</v>
      </c>
      <c r="K93" s="314">
        <v>0</v>
      </c>
      <c r="L93" s="306"/>
      <c r="M93" s="299" t="e">
        <f>K93/$K$105</f>
        <v>#DIV/0!</v>
      </c>
      <c r="N93" s="277"/>
    </row>
    <row r="94" spans="2:14" ht="4.5" customHeight="1" x14ac:dyDescent="0.25">
      <c r="B94" s="286"/>
      <c r="C94" s="286"/>
      <c r="D94" s="309"/>
      <c r="E94" s="306"/>
      <c r="F94" s="301"/>
      <c r="G94" s="306"/>
      <c r="H94" s="316"/>
      <c r="I94" s="306"/>
      <c r="J94" s="316"/>
      <c r="K94" s="331"/>
      <c r="L94" s="306"/>
      <c r="M94" s="312"/>
      <c r="N94" s="277"/>
    </row>
    <row r="95" spans="2:14" x14ac:dyDescent="0.25">
      <c r="B95" s="287" t="s">
        <v>877</v>
      </c>
      <c r="C95" s="288"/>
      <c r="D95" s="317"/>
      <c r="E95" s="318"/>
      <c r="F95" s="319">
        <f>SUM(F89:F94)</f>
        <v>0</v>
      </c>
      <c r="G95" s="318"/>
      <c r="H95" s="320">
        <f>SUM(H89:H93)</f>
        <v>10000</v>
      </c>
      <c r="I95" s="318"/>
      <c r="J95" s="320">
        <f>SUM(J89:J93)</f>
        <v>10000</v>
      </c>
      <c r="K95" s="321">
        <f>SUM(K89:K93)</f>
        <v>0</v>
      </c>
      <c r="L95" s="318"/>
      <c r="M95" s="322" t="e">
        <f>K95/$K$105</f>
        <v>#DIV/0!</v>
      </c>
      <c r="N95" s="277"/>
    </row>
    <row r="96" spans="2:14" x14ac:dyDescent="0.25">
      <c r="B96" s="289"/>
      <c r="C96" s="290"/>
      <c r="D96" s="309"/>
      <c r="E96" s="323"/>
      <c r="F96" s="332"/>
      <c r="G96" s="323"/>
      <c r="H96" s="324"/>
      <c r="I96" s="323"/>
      <c r="J96" s="324"/>
      <c r="K96" s="333"/>
      <c r="L96" s="323"/>
      <c r="M96" s="326"/>
      <c r="N96" s="277"/>
    </row>
    <row r="97" spans="2:14" x14ac:dyDescent="0.25">
      <c r="B97" s="285"/>
      <c r="C97" s="286"/>
      <c r="D97" s="305" t="s">
        <v>531</v>
      </c>
      <c r="E97" s="306"/>
      <c r="F97" s="296">
        <v>0</v>
      </c>
      <c r="G97" s="306"/>
      <c r="H97" s="327">
        <v>0</v>
      </c>
      <c r="I97" s="306"/>
      <c r="J97" s="297">
        <f>F97+H97</f>
        <v>0</v>
      </c>
      <c r="K97" s="328">
        <v>0</v>
      </c>
      <c r="L97" s="306"/>
      <c r="M97" s="299" t="e">
        <f>K97/$K$105</f>
        <v>#DIV/0!</v>
      </c>
      <c r="N97" s="277"/>
    </row>
    <row r="98" spans="2:14" ht="4.5" customHeight="1" x14ac:dyDescent="0.25">
      <c r="B98" s="286"/>
      <c r="C98" s="286"/>
      <c r="D98" s="309"/>
      <c r="E98" s="306"/>
      <c r="F98" s="301"/>
      <c r="G98" s="306"/>
      <c r="H98" s="329"/>
      <c r="I98" s="306"/>
      <c r="J98" s="329"/>
      <c r="K98" s="330"/>
      <c r="L98" s="306"/>
      <c r="M98" s="312"/>
      <c r="N98" s="277"/>
    </row>
    <row r="99" spans="2:14" x14ac:dyDescent="0.25">
      <c r="B99" s="285"/>
      <c r="C99" s="286"/>
      <c r="D99" s="291"/>
      <c r="E99" s="306"/>
      <c r="F99" s="296">
        <v>0</v>
      </c>
      <c r="G99" s="306"/>
      <c r="H99" s="307">
        <v>0</v>
      </c>
      <c r="I99" s="306"/>
      <c r="J99" s="297">
        <f>F99+H99</f>
        <v>0</v>
      </c>
      <c r="K99" s="308">
        <v>0</v>
      </c>
      <c r="L99" s="306"/>
      <c r="M99" s="299" t="e">
        <f>K99/$K$105</f>
        <v>#DIV/0!</v>
      </c>
      <c r="N99" s="277"/>
    </row>
    <row r="100" spans="2:14" ht="4.5" customHeight="1" x14ac:dyDescent="0.25">
      <c r="B100" s="286"/>
      <c r="C100" s="286"/>
      <c r="D100" s="292"/>
      <c r="E100" s="306"/>
      <c r="F100" s="301"/>
      <c r="G100" s="306"/>
      <c r="H100" s="310"/>
      <c r="I100" s="306"/>
      <c r="J100" s="310"/>
      <c r="K100" s="311"/>
      <c r="L100" s="306"/>
      <c r="M100" s="312"/>
      <c r="N100" s="277"/>
    </row>
    <row r="101" spans="2:14" x14ac:dyDescent="0.25">
      <c r="B101" s="285"/>
      <c r="C101" s="286"/>
      <c r="D101" s="305"/>
      <c r="E101" s="306"/>
      <c r="F101" s="296">
        <v>0</v>
      </c>
      <c r="G101" s="306"/>
      <c r="H101" s="313">
        <v>0</v>
      </c>
      <c r="I101" s="306"/>
      <c r="J101" s="297">
        <f>F101+H101</f>
        <v>0</v>
      </c>
      <c r="K101" s="314">
        <v>0</v>
      </c>
      <c r="L101" s="306"/>
      <c r="M101" s="299" t="e">
        <f>K101/$K$105</f>
        <v>#DIV/0!</v>
      </c>
      <c r="N101" s="277"/>
    </row>
    <row r="102" spans="2:14" ht="4.5" customHeight="1" x14ac:dyDescent="0.25">
      <c r="B102" s="286"/>
      <c r="C102" s="286"/>
      <c r="D102" s="309"/>
      <c r="E102" s="306"/>
      <c r="F102" s="301"/>
      <c r="G102" s="306"/>
      <c r="H102" s="316"/>
      <c r="I102" s="306"/>
      <c r="J102" s="316"/>
      <c r="K102" s="331"/>
      <c r="L102" s="306"/>
      <c r="M102" s="312"/>
      <c r="N102" s="277"/>
    </row>
    <row r="103" spans="2:14" x14ac:dyDescent="0.25">
      <c r="B103" s="287" t="s">
        <v>532</v>
      </c>
      <c r="C103" s="288"/>
      <c r="D103" s="317"/>
      <c r="E103" s="318"/>
      <c r="F103" s="319">
        <f>SUM(F97:F102)</f>
        <v>0</v>
      </c>
      <c r="G103" s="318"/>
      <c r="H103" s="320">
        <f>SUM(H97:H101)</f>
        <v>0</v>
      </c>
      <c r="I103" s="318"/>
      <c r="J103" s="320">
        <f>SUM(J97:J101)</f>
        <v>0</v>
      </c>
      <c r="K103" s="321">
        <f>SUM(K97:K101)</f>
        <v>0</v>
      </c>
      <c r="L103" s="318"/>
      <c r="M103" s="322" t="e">
        <f>K103/$K$105</f>
        <v>#DIV/0!</v>
      </c>
      <c r="N103" s="277"/>
    </row>
    <row r="104" spans="2:14" ht="15.6" x14ac:dyDescent="0.25">
      <c r="B104" s="280" t="s">
        <v>34</v>
      </c>
      <c r="C104" s="280"/>
      <c r="D104" s="281"/>
      <c r="E104" s="280"/>
      <c r="F104" s="301"/>
      <c r="G104" s="280"/>
      <c r="H104" s="282">
        <f>H87+H95+H103</f>
        <v>16200</v>
      </c>
      <c r="I104" s="280"/>
      <c r="J104" s="282">
        <f>J87+J95+J103</f>
        <v>16200</v>
      </c>
      <c r="K104" s="334">
        <f>K87+K95+K103</f>
        <v>0</v>
      </c>
      <c r="L104" s="280"/>
      <c r="M104" s="335" t="e">
        <f>M87+M95+M103</f>
        <v>#DIV/0!</v>
      </c>
      <c r="N104" s="277"/>
    </row>
    <row r="105" spans="2:14" x14ac:dyDescent="0.25">
      <c r="B105" s="293" t="s">
        <v>32</v>
      </c>
      <c r="C105" s="268"/>
      <c r="D105" s="336"/>
      <c r="E105" s="337"/>
      <c r="F105" s="338">
        <f>SUM(F103+F95+F87)</f>
        <v>0</v>
      </c>
      <c r="G105" s="337"/>
      <c r="H105" s="339">
        <f>SUM(H103+H95+H87)</f>
        <v>16200</v>
      </c>
      <c r="I105" s="337"/>
      <c r="J105" s="340">
        <f>F105+H105</f>
        <v>16200</v>
      </c>
      <c r="K105" s="570">
        <f>SUM(K103+K95+K87)</f>
        <v>0</v>
      </c>
      <c r="L105" s="337"/>
      <c r="M105" s="336" t="e">
        <f>SUM(M103+M95+M87)</f>
        <v>#DIV/0!</v>
      </c>
    </row>
    <row r="108" spans="2:14" x14ac:dyDescent="0.25">
      <c r="B108" s="268" t="s">
        <v>533</v>
      </c>
    </row>
    <row r="110" spans="2:14" x14ac:dyDescent="0.25">
      <c r="B110" s="286" t="s">
        <v>534</v>
      </c>
      <c r="C110" s="274"/>
      <c r="D110" s="274"/>
      <c r="E110" s="274"/>
      <c r="F110" s="274"/>
      <c r="J110" s="264" t="s">
        <v>535</v>
      </c>
      <c r="K110" s="274"/>
      <c r="L110" s="274"/>
      <c r="M110" s="274"/>
    </row>
    <row r="111" spans="2:14" ht="4.05" customHeight="1" x14ac:dyDescent="0.25">
      <c r="B111" s="286"/>
    </row>
    <row r="112" spans="2:14" x14ac:dyDescent="0.25">
      <c r="B112" s="286" t="s">
        <v>534</v>
      </c>
      <c r="C112" s="274"/>
      <c r="D112" s="274"/>
      <c r="E112" s="274"/>
      <c r="F112" s="274"/>
      <c r="J112" s="264" t="s">
        <v>535</v>
      </c>
      <c r="K112" s="274"/>
      <c r="L112" s="274"/>
      <c r="M112" s="274"/>
    </row>
    <row r="113" spans="2:13" ht="4.05" customHeight="1" x14ac:dyDescent="0.25">
      <c r="B113" s="286"/>
    </row>
    <row r="114" spans="2:13" x14ac:dyDescent="0.25">
      <c r="B114" s="286" t="s">
        <v>534</v>
      </c>
      <c r="C114" s="274"/>
      <c r="D114" s="274"/>
      <c r="E114" s="274"/>
      <c r="F114" s="274"/>
      <c r="J114" s="264" t="s">
        <v>535</v>
      </c>
      <c r="K114" s="274"/>
      <c r="L114" s="274"/>
      <c r="M114" s="274"/>
    </row>
    <row r="115" spans="2:13" ht="4.05" customHeight="1" x14ac:dyDescent="0.25">
      <c r="B115" s="286"/>
    </row>
    <row r="116" spans="2:13" x14ac:dyDescent="0.25">
      <c r="B116" s="286" t="s">
        <v>534</v>
      </c>
      <c r="C116" s="274"/>
      <c r="D116" s="274"/>
      <c r="E116" s="274"/>
      <c r="F116" s="274"/>
      <c r="J116" s="264" t="s">
        <v>535</v>
      </c>
      <c r="K116" s="274"/>
      <c r="L116" s="274"/>
      <c r="M116" s="274"/>
    </row>
  </sheetData>
  <mergeCells count="3">
    <mergeCell ref="E19:K27"/>
    <mergeCell ref="E46:J52"/>
    <mergeCell ref="D2:S2"/>
  </mergeCells>
  <dataValidations count="4">
    <dataValidation type="list" allowBlank="1" showInputMessage="1" showErrorMessage="1" sqref="C46:C47 D46" xr:uid="{0B4818F1-7A9A-4B87-A449-D2F6031150AC}">
      <formula1>$T$6:$T$8</formula1>
    </dataValidation>
    <dataValidation type="list" allowBlank="1" showInputMessage="1" showErrorMessage="1" sqref="C28:C29 E28" xr:uid="{19A9B4B7-E9D8-4E2F-8220-4A9127DC2428}">
      <formula1>$T$10:$T$11</formula1>
    </dataValidation>
    <dataValidation type="list" allowBlank="1" showInputMessage="1" showErrorMessage="1" sqref="C16 D15 E16 G16" xr:uid="{F8C6AD6F-5DA1-403F-984D-9C8A28B87D78}">
      <formula1>$T$3:$T$4</formula1>
    </dataValidation>
    <dataValidation type="list" allowBlank="1" showInputMessage="1" showErrorMessage="1" sqref="D27" xr:uid="{F8FD86D4-0358-43FA-914C-3CFE13C629CE}">
      <formula1>$S$5:$S$6</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27AFD-5E76-4BF0-B85D-43D3451B2855}">
  <sheetPr codeName="Feuil2"/>
  <dimension ref="A1:AI59"/>
  <sheetViews>
    <sheetView showGridLines="0" topLeftCell="A35" zoomScale="115" zoomScaleNormal="115" workbookViewId="0">
      <selection activeCell="C54" sqref="C54"/>
    </sheetView>
  </sheetViews>
  <sheetFormatPr baseColWidth="10" defaultColWidth="11.44140625" defaultRowHeight="13.8" x14ac:dyDescent="0.25"/>
  <cols>
    <col min="1" max="1" width="3.77734375" style="349" customWidth="1"/>
    <col min="2" max="2" width="4.21875" style="354" customWidth="1"/>
    <col min="3" max="5" width="2.77734375" style="349" customWidth="1"/>
    <col min="6" max="6" width="7.77734375" style="349" customWidth="1"/>
    <col min="7" max="8" width="14.21875" style="349" customWidth="1"/>
    <col min="9" max="9" width="4.44140625" style="349" customWidth="1"/>
    <col min="10" max="10" width="13.77734375" style="349" customWidth="1"/>
    <col min="11" max="26" width="2.77734375" style="349" customWidth="1"/>
    <col min="27" max="16384" width="11.44140625" style="349"/>
  </cols>
  <sheetData>
    <row r="1" spans="1:35" s="264" customFormat="1" x14ac:dyDescent="0.25">
      <c r="B1" s="277"/>
    </row>
    <row r="2" spans="1:35" s="264" customFormat="1" ht="120.75" customHeight="1" x14ac:dyDescent="0.25">
      <c r="B2" s="277"/>
      <c r="E2" s="347"/>
      <c r="F2" s="347"/>
      <c r="G2" s="1438" t="s">
        <v>626</v>
      </c>
      <c r="H2" s="1439"/>
      <c r="I2" s="1439"/>
      <c r="J2" s="1439"/>
      <c r="K2" s="1439"/>
      <c r="L2" s="1439"/>
      <c r="M2" s="1439"/>
      <c r="N2" s="1439"/>
      <c r="O2" s="1439"/>
      <c r="P2" s="1439"/>
      <c r="Q2" s="1439"/>
      <c r="R2" s="1439"/>
      <c r="S2" s="1439"/>
      <c r="T2" s="1439"/>
      <c r="U2" s="1439"/>
      <c r="V2" s="1439"/>
      <c r="W2" s="1439"/>
      <c r="X2" s="1439"/>
      <c r="Y2" s="1439"/>
      <c r="Z2" s="1439"/>
      <c r="AA2" s="1439"/>
      <c r="AB2" s="1440"/>
      <c r="AC2" s="812"/>
      <c r="AD2" s="347"/>
      <c r="AE2" s="347"/>
      <c r="AF2" s="347"/>
      <c r="AG2" s="347"/>
      <c r="AH2" s="347"/>
      <c r="AI2" s="347"/>
    </row>
    <row r="4" spans="1:35" x14ac:dyDescent="0.25">
      <c r="B4" s="277" t="s">
        <v>627</v>
      </c>
      <c r="C4" s="264"/>
      <c r="F4" s="811">
        <f>'FICHE 1 - Fiche d''identité'!E7</f>
        <v>0</v>
      </c>
    </row>
    <row r="5" spans="1:35" x14ac:dyDescent="0.25">
      <c r="B5" s="277"/>
      <c r="C5" s="264"/>
    </row>
    <row r="6" spans="1:35" x14ac:dyDescent="0.25">
      <c r="B6" s="277" t="s">
        <v>628</v>
      </c>
      <c r="H6" s="811">
        <f>'FICHE 1 - Fiche d''identité'!D13</f>
        <v>0</v>
      </c>
    </row>
    <row r="7" spans="1:35" x14ac:dyDescent="0.25">
      <c r="B7" s="277"/>
    </row>
    <row r="8" spans="1:35" x14ac:dyDescent="0.25">
      <c r="B8" s="277" t="s">
        <v>629</v>
      </c>
      <c r="J8" s="390"/>
    </row>
    <row r="10" spans="1:35" ht="17.399999999999999" x14ac:dyDescent="0.3">
      <c r="A10" s="352" t="s">
        <v>540</v>
      </c>
      <c r="B10" s="353" t="s">
        <v>630</v>
      </c>
      <c r="C10" s="350"/>
    </row>
    <row r="11" spans="1:35" ht="14.4" x14ac:dyDescent="0.3">
      <c r="B11" s="355" t="s">
        <v>631</v>
      </c>
      <c r="C11" s="290"/>
    </row>
    <row r="12" spans="1:35" x14ac:dyDescent="0.25">
      <c r="B12" s="290"/>
      <c r="C12" s="290"/>
    </row>
    <row r="13" spans="1:35" x14ac:dyDescent="0.25">
      <c r="B13" s="277" t="s">
        <v>534</v>
      </c>
      <c r="G13" s="390"/>
    </row>
    <row r="14" spans="1:35" x14ac:dyDescent="0.25">
      <c r="B14" s="277" t="s">
        <v>632</v>
      </c>
      <c r="G14" s="390"/>
    </row>
    <row r="15" spans="1:35" x14ac:dyDescent="0.25">
      <c r="B15" s="277" t="s">
        <v>497</v>
      </c>
      <c r="G15" s="390"/>
    </row>
    <row r="16" spans="1:35" x14ac:dyDescent="0.25">
      <c r="B16" s="277" t="s">
        <v>633</v>
      </c>
      <c r="G16" s="390"/>
    </row>
    <row r="17" spans="2:7" x14ac:dyDescent="0.25">
      <c r="B17" s="277" t="s">
        <v>510</v>
      </c>
      <c r="G17" s="390"/>
    </row>
    <row r="18" spans="2:7" x14ac:dyDescent="0.25">
      <c r="B18" s="277" t="s">
        <v>634</v>
      </c>
      <c r="G18" s="390"/>
    </row>
    <row r="19" spans="2:7" x14ac:dyDescent="0.25">
      <c r="B19" s="277"/>
    </row>
    <row r="20" spans="2:7" x14ac:dyDescent="0.25">
      <c r="B20" s="277" t="s">
        <v>534</v>
      </c>
      <c r="G20" s="390"/>
    </row>
    <row r="21" spans="2:7" x14ac:dyDescent="0.25">
      <c r="B21" s="277" t="s">
        <v>632</v>
      </c>
      <c r="G21" s="390"/>
    </row>
    <row r="22" spans="2:7" x14ac:dyDescent="0.25">
      <c r="B22" s="277" t="s">
        <v>497</v>
      </c>
      <c r="G22" s="390"/>
    </row>
    <row r="23" spans="2:7" x14ac:dyDescent="0.25">
      <c r="B23" s="277" t="s">
        <v>633</v>
      </c>
      <c r="G23" s="390"/>
    </row>
    <row r="24" spans="2:7" x14ac:dyDescent="0.25">
      <c r="B24" s="277" t="s">
        <v>510</v>
      </c>
      <c r="G24" s="390"/>
    </row>
    <row r="25" spans="2:7" x14ac:dyDescent="0.25">
      <c r="B25" s="277" t="s">
        <v>634</v>
      </c>
      <c r="G25" s="390"/>
    </row>
    <row r="26" spans="2:7" x14ac:dyDescent="0.25">
      <c r="B26" s="277"/>
    </row>
    <row r="27" spans="2:7" x14ac:dyDescent="0.25">
      <c r="B27" s="277" t="s">
        <v>534</v>
      </c>
      <c r="G27" s="390"/>
    </row>
    <row r="28" spans="2:7" x14ac:dyDescent="0.25">
      <c r="B28" s="277" t="s">
        <v>632</v>
      </c>
      <c r="G28" s="390"/>
    </row>
    <row r="29" spans="2:7" x14ac:dyDescent="0.25">
      <c r="B29" s="277" t="s">
        <v>497</v>
      </c>
      <c r="G29" s="390"/>
    </row>
    <row r="30" spans="2:7" x14ac:dyDescent="0.25">
      <c r="B30" s="277" t="s">
        <v>633</v>
      </c>
      <c r="G30" s="390"/>
    </row>
    <row r="31" spans="2:7" x14ac:dyDescent="0.25">
      <c r="B31" s="277" t="s">
        <v>510</v>
      </c>
      <c r="G31" s="390"/>
    </row>
    <row r="32" spans="2:7" x14ac:dyDescent="0.25">
      <c r="B32" s="277" t="s">
        <v>634</v>
      </c>
      <c r="G32" s="390"/>
    </row>
    <row r="34" spans="2:8" x14ac:dyDescent="0.25">
      <c r="B34" s="268" t="s">
        <v>635</v>
      </c>
      <c r="C34" s="268"/>
    </row>
    <row r="35" spans="2:8" ht="14.4" x14ac:dyDescent="0.3">
      <c r="B35" s="355" t="s">
        <v>631</v>
      </c>
    </row>
    <row r="36" spans="2:8" x14ac:dyDescent="0.25">
      <c r="B36" s="277"/>
    </row>
    <row r="37" spans="2:8" x14ac:dyDescent="0.25">
      <c r="B37" s="277" t="s">
        <v>534</v>
      </c>
      <c r="G37" s="390"/>
    </row>
    <row r="38" spans="2:8" x14ac:dyDescent="0.25">
      <c r="B38" s="277" t="s">
        <v>632</v>
      </c>
      <c r="G38" s="390"/>
    </row>
    <row r="39" spans="2:8" x14ac:dyDescent="0.25">
      <c r="B39" s="277" t="s">
        <v>497</v>
      </c>
      <c r="G39" s="390"/>
    </row>
    <row r="40" spans="2:8" x14ac:dyDescent="0.25">
      <c r="B40" s="277" t="s">
        <v>633</v>
      </c>
      <c r="G40" s="390"/>
    </row>
    <row r="41" spans="2:8" x14ac:dyDescent="0.25">
      <c r="B41" s="277" t="s">
        <v>510</v>
      </c>
      <c r="G41" s="390"/>
    </row>
    <row r="42" spans="2:8" x14ac:dyDescent="0.25">
      <c r="B42" s="277" t="s">
        <v>634</v>
      </c>
      <c r="G42" s="390"/>
    </row>
    <row r="43" spans="2:8" x14ac:dyDescent="0.25">
      <c r="B43" s="277" t="s">
        <v>636</v>
      </c>
      <c r="H43" s="390"/>
    </row>
    <row r="45" spans="2:8" x14ac:dyDescent="0.25">
      <c r="B45" s="277" t="s">
        <v>534</v>
      </c>
      <c r="G45" s="390"/>
    </row>
    <row r="46" spans="2:8" x14ac:dyDescent="0.25">
      <c r="B46" s="277" t="s">
        <v>632</v>
      </c>
      <c r="G46" s="390"/>
    </row>
    <row r="47" spans="2:8" x14ac:dyDescent="0.25">
      <c r="B47" s="277" t="s">
        <v>497</v>
      </c>
      <c r="G47" s="390"/>
    </row>
    <row r="48" spans="2:8" x14ac:dyDescent="0.25">
      <c r="B48" s="277" t="s">
        <v>633</v>
      </c>
      <c r="G48" s="390"/>
    </row>
    <row r="49" spans="2:8" x14ac:dyDescent="0.25">
      <c r="B49" s="277" t="s">
        <v>510</v>
      </c>
      <c r="G49" s="390"/>
    </row>
    <row r="50" spans="2:8" x14ac:dyDescent="0.25">
      <c r="B50" s="277" t="s">
        <v>634</v>
      </c>
      <c r="G50" s="390"/>
    </row>
    <row r="51" spans="2:8" x14ac:dyDescent="0.25">
      <c r="B51" s="277" t="s">
        <v>636</v>
      </c>
      <c r="H51" s="390"/>
    </row>
    <row r="53" spans="2:8" x14ac:dyDescent="0.25">
      <c r="B53" s="277" t="s">
        <v>534</v>
      </c>
      <c r="G53" s="390"/>
    </row>
    <row r="54" spans="2:8" x14ac:dyDescent="0.25">
      <c r="B54" s="277" t="s">
        <v>632</v>
      </c>
      <c r="G54" s="390"/>
    </row>
    <row r="55" spans="2:8" x14ac:dyDescent="0.25">
      <c r="B55" s="277" t="s">
        <v>497</v>
      </c>
      <c r="G55" s="390"/>
    </row>
    <row r="56" spans="2:8" x14ac:dyDescent="0.25">
      <c r="B56" s="277" t="s">
        <v>633</v>
      </c>
      <c r="G56" s="390"/>
    </row>
    <row r="57" spans="2:8" x14ac:dyDescent="0.25">
      <c r="B57" s="277" t="s">
        <v>510</v>
      </c>
      <c r="G57" s="390"/>
    </row>
    <row r="58" spans="2:8" x14ac:dyDescent="0.25">
      <c r="B58" s="277" t="s">
        <v>634</v>
      </c>
      <c r="G58" s="390"/>
    </row>
    <row r="59" spans="2:8" x14ac:dyDescent="0.25">
      <c r="B59" s="277" t="s">
        <v>636</v>
      </c>
      <c r="H59" s="390"/>
    </row>
  </sheetData>
  <mergeCells count="1">
    <mergeCell ref="G2:AB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5B9346C4-BA5A-434B-B7A6-95E275095FBB}">
          <x14:formula1>
            <xm:f>Listes!$B$22:$B$24</xm:f>
          </x14:formula1>
          <xm:sqref>C8:C9</xm:sqref>
        </x14:dataValidation>
        <x14:dataValidation type="list" allowBlank="1" showInputMessage="1" showErrorMessage="1" xr:uid="{6175AC88-D661-4E9A-A634-1AC07B28B95C}">
          <x14:formula1>
            <xm:f>Listes!$B$9:$B$10</xm:f>
          </x14:formula1>
          <xm:sqref>C43 C51 C59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8FF0-32B0-4542-B762-1F6B9D6B1063}">
  <sheetPr codeName="Feuil3"/>
  <dimension ref="A2:AJ92"/>
  <sheetViews>
    <sheetView showGridLines="0" topLeftCell="A17" zoomScaleNormal="100" workbookViewId="0">
      <selection activeCell="B17" sqref="B17:AD17"/>
    </sheetView>
  </sheetViews>
  <sheetFormatPr baseColWidth="10" defaultColWidth="11.44140625" defaultRowHeight="13.8" x14ac:dyDescent="0.25"/>
  <cols>
    <col min="1" max="1" width="3.77734375" style="345" customWidth="1"/>
    <col min="2" max="2" width="3.77734375" style="277" customWidth="1"/>
    <col min="3" max="18" width="3.77734375" style="264" customWidth="1"/>
    <col min="19" max="19" width="5" style="264" customWidth="1"/>
    <col min="20" max="20" width="34.77734375" style="264" customWidth="1"/>
    <col min="21" max="30" width="3.77734375" style="264" customWidth="1"/>
    <col min="31" max="16384" width="11.44140625" style="264"/>
  </cols>
  <sheetData>
    <row r="2" spans="2:36" ht="15" customHeight="1" x14ac:dyDescent="0.25">
      <c r="I2" s="1472" t="s">
        <v>637</v>
      </c>
      <c r="J2" s="1473"/>
      <c r="K2" s="1473"/>
      <c r="L2" s="1473"/>
      <c r="M2" s="1473"/>
      <c r="N2" s="1473"/>
      <c r="O2" s="1473"/>
      <c r="P2" s="1473"/>
      <c r="Q2" s="1473"/>
      <c r="R2" s="1473"/>
      <c r="S2" s="1473"/>
      <c r="T2" s="1473"/>
      <c r="U2" s="1473"/>
      <c r="V2" s="1473"/>
      <c r="W2" s="1473"/>
      <c r="X2" s="1473"/>
      <c r="Y2" s="1473"/>
      <c r="Z2" s="1473"/>
      <c r="AA2" s="1473"/>
      <c r="AB2" s="1473"/>
      <c r="AC2" s="1473"/>
      <c r="AD2" s="1473"/>
      <c r="AE2" s="1473"/>
      <c r="AF2" s="1473"/>
      <c r="AG2" s="1473"/>
      <c r="AH2" s="1473"/>
      <c r="AI2" s="1473"/>
      <c r="AJ2" s="1474"/>
    </row>
    <row r="3" spans="2:36" x14ac:dyDescent="0.25">
      <c r="I3" s="1475"/>
      <c r="J3" s="1435"/>
      <c r="K3" s="1435"/>
      <c r="L3" s="1435"/>
      <c r="M3" s="1435"/>
      <c r="N3" s="1435"/>
      <c r="O3" s="1435"/>
      <c r="P3" s="1435"/>
      <c r="Q3" s="1435"/>
      <c r="R3" s="1435"/>
      <c r="S3" s="1435"/>
      <c r="T3" s="1435"/>
      <c r="U3" s="1435"/>
      <c r="V3" s="1435"/>
      <c r="W3" s="1435"/>
      <c r="X3" s="1435"/>
      <c r="Y3" s="1435"/>
      <c r="Z3" s="1435"/>
      <c r="AA3" s="1435"/>
      <c r="AB3" s="1435"/>
      <c r="AC3" s="1435"/>
      <c r="AD3" s="1435"/>
      <c r="AE3" s="1435"/>
      <c r="AF3" s="1435"/>
      <c r="AG3" s="1435"/>
      <c r="AH3" s="1435"/>
      <c r="AI3" s="1435"/>
      <c r="AJ3" s="1476"/>
    </row>
    <row r="4" spans="2:36" x14ac:dyDescent="0.25">
      <c r="I4" s="1475"/>
      <c r="J4" s="1435"/>
      <c r="K4" s="1435"/>
      <c r="L4" s="1435"/>
      <c r="M4" s="1435"/>
      <c r="N4" s="1435"/>
      <c r="O4" s="1435"/>
      <c r="P4" s="1435"/>
      <c r="Q4" s="1435"/>
      <c r="R4" s="1435"/>
      <c r="S4" s="1435"/>
      <c r="T4" s="1435"/>
      <c r="U4" s="1435"/>
      <c r="V4" s="1435"/>
      <c r="W4" s="1435"/>
      <c r="X4" s="1435"/>
      <c r="Y4" s="1435"/>
      <c r="Z4" s="1435"/>
      <c r="AA4" s="1435"/>
      <c r="AB4" s="1435"/>
      <c r="AC4" s="1435"/>
      <c r="AD4" s="1435"/>
      <c r="AE4" s="1435"/>
      <c r="AF4" s="1435"/>
      <c r="AG4" s="1435"/>
      <c r="AH4" s="1435"/>
      <c r="AI4" s="1435"/>
      <c r="AJ4" s="1476"/>
    </row>
    <row r="5" spans="2:36" x14ac:dyDescent="0.25">
      <c r="I5" s="1475"/>
      <c r="J5" s="1435"/>
      <c r="K5" s="1435"/>
      <c r="L5" s="1435"/>
      <c r="M5" s="1435"/>
      <c r="N5" s="1435"/>
      <c r="O5" s="1435"/>
      <c r="P5" s="1435"/>
      <c r="Q5" s="1435"/>
      <c r="R5" s="1435"/>
      <c r="S5" s="1435"/>
      <c r="T5" s="1435"/>
      <c r="U5" s="1435"/>
      <c r="V5" s="1435"/>
      <c r="W5" s="1435"/>
      <c r="X5" s="1435"/>
      <c r="Y5" s="1435"/>
      <c r="Z5" s="1435"/>
      <c r="AA5" s="1435"/>
      <c r="AB5" s="1435"/>
      <c r="AC5" s="1435"/>
      <c r="AD5" s="1435"/>
      <c r="AE5" s="1435"/>
      <c r="AF5" s="1435"/>
      <c r="AG5" s="1435"/>
      <c r="AH5" s="1435"/>
      <c r="AI5" s="1435"/>
      <c r="AJ5" s="1476"/>
    </row>
    <row r="6" spans="2:36" x14ac:dyDescent="0.25">
      <c r="I6" s="1475"/>
      <c r="J6" s="1435"/>
      <c r="K6" s="1435"/>
      <c r="L6" s="1435"/>
      <c r="M6" s="1435"/>
      <c r="N6" s="1435"/>
      <c r="O6" s="1435"/>
      <c r="P6" s="1435"/>
      <c r="Q6" s="1435"/>
      <c r="R6" s="1435"/>
      <c r="S6" s="1435"/>
      <c r="T6" s="1435"/>
      <c r="U6" s="1435"/>
      <c r="V6" s="1435"/>
      <c r="W6" s="1435"/>
      <c r="X6" s="1435"/>
      <c r="Y6" s="1435"/>
      <c r="Z6" s="1435"/>
      <c r="AA6" s="1435"/>
      <c r="AB6" s="1435"/>
      <c r="AC6" s="1435"/>
      <c r="AD6" s="1435"/>
      <c r="AE6" s="1435"/>
      <c r="AF6" s="1435"/>
      <c r="AG6" s="1435"/>
      <c r="AH6" s="1435"/>
      <c r="AI6" s="1435"/>
      <c r="AJ6" s="1476"/>
    </row>
    <row r="7" spans="2:36" x14ac:dyDescent="0.25">
      <c r="I7" s="1475"/>
      <c r="J7" s="1435"/>
      <c r="K7" s="1435"/>
      <c r="L7" s="1435"/>
      <c r="M7" s="1435"/>
      <c r="N7" s="1435"/>
      <c r="O7" s="1435"/>
      <c r="P7" s="1435"/>
      <c r="Q7" s="1435"/>
      <c r="R7" s="1435"/>
      <c r="S7" s="1435"/>
      <c r="T7" s="1435"/>
      <c r="U7" s="1435"/>
      <c r="V7" s="1435"/>
      <c r="W7" s="1435"/>
      <c r="X7" s="1435"/>
      <c r="Y7" s="1435"/>
      <c r="Z7" s="1435"/>
      <c r="AA7" s="1435"/>
      <c r="AB7" s="1435"/>
      <c r="AC7" s="1435"/>
      <c r="AD7" s="1435"/>
      <c r="AE7" s="1435"/>
      <c r="AF7" s="1435"/>
      <c r="AG7" s="1435"/>
      <c r="AH7" s="1435"/>
      <c r="AI7" s="1435"/>
      <c r="AJ7" s="1476"/>
    </row>
    <row r="8" spans="2:36" x14ac:dyDescent="0.25">
      <c r="I8" s="1475"/>
      <c r="J8" s="1435"/>
      <c r="K8" s="1435"/>
      <c r="L8" s="1435"/>
      <c r="M8" s="1435"/>
      <c r="N8" s="1435"/>
      <c r="O8" s="1435"/>
      <c r="P8" s="1435"/>
      <c r="Q8" s="1435"/>
      <c r="R8" s="1435"/>
      <c r="S8" s="1435"/>
      <c r="T8" s="1435"/>
      <c r="U8" s="1435"/>
      <c r="V8" s="1435"/>
      <c r="W8" s="1435"/>
      <c r="X8" s="1435"/>
      <c r="Y8" s="1435"/>
      <c r="Z8" s="1435"/>
      <c r="AA8" s="1435"/>
      <c r="AB8" s="1435"/>
      <c r="AC8" s="1435"/>
      <c r="AD8" s="1435"/>
      <c r="AE8" s="1435"/>
      <c r="AF8" s="1435"/>
      <c r="AG8" s="1435"/>
      <c r="AH8" s="1435"/>
      <c r="AI8" s="1435"/>
      <c r="AJ8" s="1476"/>
    </row>
    <row r="9" spans="2:36" x14ac:dyDescent="0.25">
      <c r="I9" s="1477"/>
      <c r="J9" s="1478"/>
      <c r="K9" s="1478"/>
      <c r="L9" s="1478"/>
      <c r="M9" s="1478"/>
      <c r="N9" s="1478"/>
      <c r="O9" s="1478"/>
      <c r="P9" s="1478"/>
      <c r="Q9" s="1478"/>
      <c r="R9" s="1478"/>
      <c r="S9" s="1478"/>
      <c r="T9" s="1478"/>
      <c r="U9" s="1478"/>
      <c r="V9" s="1478"/>
      <c r="W9" s="1478"/>
      <c r="X9" s="1478"/>
      <c r="Y9" s="1478"/>
      <c r="Z9" s="1478"/>
      <c r="AA9" s="1478"/>
      <c r="AB9" s="1478"/>
      <c r="AC9" s="1478"/>
      <c r="AD9" s="1478"/>
      <c r="AE9" s="1478"/>
      <c r="AF9" s="1478"/>
      <c r="AG9" s="1478"/>
      <c r="AH9" s="1478"/>
      <c r="AI9" s="1478"/>
      <c r="AJ9" s="1479"/>
    </row>
    <row r="10" spans="2:36" ht="18" customHeight="1" x14ac:dyDescent="0.25">
      <c r="B10" s="1480"/>
      <c r="C10" s="1480"/>
      <c r="D10" s="337"/>
      <c r="E10" s="337"/>
      <c r="F10" s="337"/>
      <c r="G10" s="337"/>
    </row>
    <row r="11" spans="2:36" x14ac:dyDescent="0.25">
      <c r="B11" s="277" t="s">
        <v>489</v>
      </c>
      <c r="C11" s="301"/>
      <c r="D11" s="301"/>
      <c r="E11" s="301"/>
      <c r="F11" s="301"/>
      <c r="G11" s="301"/>
      <c r="K11" s="274">
        <f>'FICHE 1 - Fiche d''identité'!E7</f>
        <v>0</v>
      </c>
      <c r="L11" s="274"/>
      <c r="M11" s="274"/>
      <c r="N11" s="274"/>
      <c r="O11" s="274"/>
      <c r="P11" s="274"/>
    </row>
    <row r="12" spans="2:36" ht="4.05" customHeight="1" x14ac:dyDescent="0.25">
      <c r="C12" s="301"/>
      <c r="D12" s="301"/>
      <c r="E12" s="301"/>
      <c r="F12" s="301"/>
      <c r="G12" s="301"/>
    </row>
    <row r="13" spans="2:36" x14ac:dyDescent="0.25">
      <c r="B13" s="277" t="s">
        <v>638</v>
      </c>
      <c r="C13" s="301"/>
      <c r="D13" s="301"/>
      <c r="E13" s="301"/>
      <c r="F13" s="301"/>
      <c r="G13" s="301"/>
      <c r="M13" s="274">
        <f>'FICHE 1 - Fiche d''identité'!D13</f>
        <v>0</v>
      </c>
      <c r="N13" s="274"/>
      <c r="O13" s="274"/>
      <c r="P13" s="274"/>
      <c r="Q13" s="274"/>
    </row>
    <row r="14" spans="2:36" ht="4.05" customHeight="1" x14ac:dyDescent="0.25">
      <c r="C14" s="301"/>
      <c r="D14" s="301"/>
      <c r="E14" s="301"/>
      <c r="F14" s="301"/>
      <c r="G14" s="301"/>
    </row>
    <row r="15" spans="2:36" x14ac:dyDescent="0.25">
      <c r="B15" s="277" t="s">
        <v>639</v>
      </c>
      <c r="C15" s="392"/>
      <c r="D15" s="392"/>
      <c r="E15" s="392"/>
      <c r="F15" s="392"/>
      <c r="G15" s="392"/>
    </row>
    <row r="16" spans="2:36" ht="14.4" x14ac:dyDescent="0.25">
      <c r="B16" s="401" t="s">
        <v>640</v>
      </c>
      <c r="C16" s="392"/>
      <c r="D16" s="392"/>
      <c r="E16" s="392"/>
      <c r="F16" s="392"/>
      <c r="G16" s="392"/>
    </row>
    <row r="17" spans="2:30" ht="124.5" customHeight="1" x14ac:dyDescent="0.25">
      <c r="B17" s="1471"/>
      <c r="C17" s="1471"/>
      <c r="D17" s="1471"/>
      <c r="E17" s="1471"/>
      <c r="F17" s="1471"/>
      <c r="G17" s="1471"/>
      <c r="H17" s="1471"/>
      <c r="I17" s="1471"/>
      <c r="J17" s="1471"/>
      <c r="K17" s="1471"/>
      <c r="L17" s="1471"/>
      <c r="M17" s="1471"/>
      <c r="N17" s="1471"/>
      <c r="O17" s="1471"/>
      <c r="P17" s="1471"/>
      <c r="Q17" s="1471"/>
      <c r="R17" s="1471"/>
      <c r="S17" s="1471"/>
      <c r="T17" s="1471"/>
      <c r="U17" s="1471"/>
      <c r="V17" s="1471"/>
      <c r="W17" s="1471"/>
      <c r="X17" s="1471"/>
      <c r="Y17" s="1471"/>
      <c r="Z17" s="1471"/>
      <c r="AA17" s="1471"/>
      <c r="AB17" s="1471"/>
      <c r="AC17" s="1471"/>
      <c r="AD17" s="1471"/>
    </row>
    <row r="18" spans="2:30" ht="4.05" customHeight="1" x14ac:dyDescent="0.25">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row>
    <row r="19" spans="2:30" x14ac:dyDescent="0.25">
      <c r="B19" s="277" t="s">
        <v>641</v>
      </c>
      <c r="C19" s="349"/>
      <c r="D19" s="349"/>
      <c r="E19" s="349"/>
      <c r="F19" s="349"/>
      <c r="G19" s="349"/>
      <c r="T19" s="274"/>
    </row>
    <row r="20" spans="2:30" ht="4.05" customHeight="1" x14ac:dyDescent="0.25">
      <c r="C20" s="349"/>
      <c r="D20" s="349"/>
      <c r="E20" s="349"/>
      <c r="F20" s="349"/>
      <c r="G20" s="349"/>
    </row>
    <row r="21" spans="2:30" x14ac:dyDescent="0.25">
      <c r="B21" s="277" t="s">
        <v>642</v>
      </c>
      <c r="C21" s="393"/>
      <c r="D21" s="393"/>
      <c r="E21" s="393"/>
      <c r="F21" s="393"/>
      <c r="G21" s="393"/>
      <c r="T21" s="274"/>
    </row>
    <row r="22" spans="2:30" ht="4.05" customHeight="1" x14ac:dyDescent="0.25">
      <c r="C22" s="393"/>
      <c r="D22" s="393"/>
      <c r="E22" s="393"/>
      <c r="F22" s="393"/>
      <c r="G22" s="393"/>
    </row>
    <row r="23" spans="2:30" x14ac:dyDescent="0.25">
      <c r="B23" s="277" t="s">
        <v>643</v>
      </c>
      <c r="C23" s="393"/>
      <c r="D23" s="393"/>
      <c r="E23" s="393"/>
      <c r="F23" s="393"/>
      <c r="G23" s="393"/>
      <c r="T23" s="274"/>
    </row>
    <row r="24" spans="2:30" ht="4.05" customHeight="1" x14ac:dyDescent="0.25">
      <c r="C24" s="393"/>
      <c r="D24" s="393"/>
      <c r="E24" s="393"/>
      <c r="F24" s="393"/>
      <c r="G24" s="393"/>
    </row>
    <row r="25" spans="2:30" x14ac:dyDescent="0.25">
      <c r="B25" s="277" t="s">
        <v>644</v>
      </c>
      <c r="C25" s="392"/>
      <c r="D25" s="392"/>
      <c r="E25" s="392"/>
      <c r="F25" s="392"/>
      <c r="G25" s="392"/>
      <c r="T25" s="274"/>
    </row>
    <row r="26" spans="2:30" ht="4.05" customHeight="1" x14ac:dyDescent="0.25">
      <c r="C26" s="392"/>
      <c r="D26" s="392"/>
      <c r="E26" s="392"/>
      <c r="F26" s="392"/>
      <c r="G26" s="392"/>
    </row>
    <row r="27" spans="2:30" x14ac:dyDescent="0.25">
      <c r="B27" s="277" t="s">
        <v>885</v>
      </c>
      <c r="C27" s="393"/>
      <c r="D27" s="393"/>
      <c r="E27" s="393"/>
      <c r="F27" s="393"/>
      <c r="G27" s="393"/>
      <c r="T27" s="274"/>
    </row>
    <row r="28" spans="2:30" ht="4.05" customHeight="1" x14ac:dyDescent="0.25">
      <c r="C28" s="393"/>
      <c r="D28" s="393"/>
      <c r="E28" s="393"/>
      <c r="F28" s="393"/>
      <c r="G28" s="393"/>
    </row>
    <row r="29" spans="2:30" x14ac:dyDescent="0.25">
      <c r="B29" s="364" t="s">
        <v>645</v>
      </c>
      <c r="C29" s="393"/>
      <c r="D29" s="393"/>
      <c r="E29" s="393"/>
      <c r="F29" s="393"/>
      <c r="G29" s="393"/>
      <c r="T29" s="274"/>
    </row>
    <row r="30" spans="2:30" ht="4.05" customHeight="1" x14ac:dyDescent="0.25">
      <c r="B30" s="364"/>
      <c r="C30" s="393"/>
      <c r="D30" s="393"/>
      <c r="E30" s="393"/>
      <c r="F30" s="393"/>
      <c r="G30" s="393"/>
    </row>
    <row r="31" spans="2:30" x14ac:dyDescent="0.25">
      <c r="B31" s="277" t="s">
        <v>646</v>
      </c>
      <c r="C31" s="393"/>
      <c r="D31" s="393"/>
      <c r="E31" s="393"/>
      <c r="F31" s="393"/>
      <c r="G31" s="393"/>
      <c r="T31" s="274"/>
    </row>
    <row r="32" spans="2:30" ht="4.05" customHeight="1" x14ac:dyDescent="0.25">
      <c r="C32" s="393"/>
      <c r="D32" s="393"/>
      <c r="E32" s="393"/>
      <c r="F32" s="393"/>
      <c r="G32" s="393"/>
    </row>
    <row r="33" spans="2:28" x14ac:dyDescent="0.25">
      <c r="B33" s="277" t="s">
        <v>647</v>
      </c>
      <c r="C33" s="393"/>
      <c r="D33" s="393"/>
      <c r="E33" s="393"/>
      <c r="F33" s="393"/>
      <c r="G33" s="393"/>
      <c r="T33" s="274"/>
    </row>
    <row r="34" spans="2:28" ht="4.05" customHeight="1" x14ac:dyDescent="0.25">
      <c r="C34" s="393"/>
      <c r="D34" s="393"/>
      <c r="E34" s="393"/>
      <c r="F34" s="393"/>
      <c r="G34" s="393"/>
    </row>
    <row r="35" spans="2:28" x14ac:dyDescent="0.25">
      <c r="B35" s="277" t="s">
        <v>648</v>
      </c>
      <c r="C35" s="392"/>
      <c r="D35" s="392"/>
      <c r="E35" s="392"/>
      <c r="F35" s="392"/>
      <c r="G35" s="392"/>
      <c r="T35" s="274"/>
    </row>
    <row r="36" spans="2:28" ht="4.05" customHeight="1" x14ac:dyDescent="0.25">
      <c r="C36" s="392"/>
      <c r="D36" s="392"/>
      <c r="E36" s="392"/>
      <c r="F36" s="392"/>
      <c r="G36" s="392"/>
    </row>
    <row r="37" spans="2:28" x14ac:dyDescent="0.25">
      <c r="B37" s="277" t="s">
        <v>649</v>
      </c>
      <c r="C37" s="392"/>
      <c r="D37" s="392"/>
      <c r="E37" s="392"/>
      <c r="F37" s="392"/>
      <c r="G37" s="392"/>
      <c r="T37" s="274"/>
    </row>
    <row r="38" spans="2:28" ht="4.05" customHeight="1" x14ac:dyDescent="0.25">
      <c r="C38" s="392"/>
      <c r="D38" s="392"/>
      <c r="E38" s="392"/>
      <c r="F38" s="392"/>
      <c r="G38" s="392"/>
    </row>
    <row r="39" spans="2:28" x14ac:dyDescent="0.25">
      <c r="B39" s="277" t="s">
        <v>650</v>
      </c>
      <c r="C39" s="392"/>
      <c r="D39" s="392"/>
      <c r="E39" s="392"/>
      <c r="F39" s="392"/>
      <c r="G39" s="392"/>
      <c r="T39" s="274"/>
      <c r="Z39" s="813" t="s">
        <v>651</v>
      </c>
      <c r="AA39" s="813" t="s">
        <v>652</v>
      </c>
      <c r="AB39" s="813"/>
    </row>
    <row r="40" spans="2:28" ht="4.05" customHeight="1" x14ac:dyDescent="0.25">
      <c r="C40" s="392"/>
      <c r="D40" s="392"/>
      <c r="E40" s="392"/>
      <c r="F40" s="392"/>
      <c r="G40" s="392"/>
    </row>
    <row r="41" spans="2:28" x14ac:dyDescent="0.25">
      <c r="B41" s="277" t="s">
        <v>886</v>
      </c>
      <c r="C41" s="393"/>
      <c r="D41" s="393"/>
      <c r="E41" s="393"/>
      <c r="F41" s="393"/>
      <c r="G41" s="393"/>
      <c r="T41" s="274"/>
    </row>
    <row r="42" spans="2:28" ht="4.05" customHeight="1" x14ac:dyDescent="0.25">
      <c r="C42" s="393"/>
      <c r="D42" s="393"/>
      <c r="E42" s="393"/>
      <c r="F42" s="393"/>
      <c r="G42" s="393"/>
    </row>
    <row r="43" spans="2:28" x14ac:dyDescent="0.25">
      <c r="B43" s="277" t="s">
        <v>653</v>
      </c>
      <c r="C43" s="393"/>
      <c r="D43" s="393"/>
      <c r="E43" s="393"/>
      <c r="F43" s="393"/>
      <c r="G43" s="393"/>
      <c r="T43" s="274"/>
    </row>
    <row r="44" spans="2:28" ht="4.05" customHeight="1" x14ac:dyDescent="0.25">
      <c r="C44" s="393"/>
      <c r="D44" s="393"/>
      <c r="E44" s="393"/>
      <c r="F44" s="393"/>
      <c r="G44" s="393"/>
    </row>
    <row r="45" spans="2:28" x14ac:dyDescent="0.25">
      <c r="B45" s="277" t="s">
        <v>887</v>
      </c>
      <c r="C45" s="393"/>
      <c r="D45" s="393"/>
      <c r="E45" s="393"/>
      <c r="F45" s="393"/>
      <c r="G45" s="393"/>
      <c r="T45" s="274"/>
    </row>
    <row r="46" spans="2:28" ht="4.05" customHeight="1" x14ac:dyDescent="0.25">
      <c r="C46" s="393"/>
      <c r="D46" s="393"/>
      <c r="E46" s="393"/>
      <c r="F46" s="393"/>
      <c r="G46" s="393"/>
    </row>
    <row r="47" spans="2:28" x14ac:dyDescent="0.25">
      <c r="B47" s="277" t="s">
        <v>654</v>
      </c>
      <c r="C47" s="393"/>
      <c r="D47" s="393"/>
      <c r="E47" s="393"/>
      <c r="F47" s="393"/>
      <c r="G47" s="393"/>
      <c r="T47" s="274"/>
    </row>
    <row r="48" spans="2:28" ht="4.05" customHeight="1" x14ac:dyDescent="0.25">
      <c r="C48" s="393"/>
      <c r="D48" s="393"/>
      <c r="E48" s="393"/>
      <c r="F48" s="393"/>
      <c r="G48" s="393"/>
    </row>
    <row r="49" spans="2:20" x14ac:dyDescent="0.25">
      <c r="B49" s="277" t="s">
        <v>655</v>
      </c>
      <c r="C49" s="395"/>
      <c r="D49" s="395"/>
      <c r="E49" s="395"/>
      <c r="F49" s="395"/>
      <c r="G49" s="395"/>
      <c r="T49" s="274"/>
    </row>
    <row r="50" spans="2:20" x14ac:dyDescent="0.25">
      <c r="C50" s="395"/>
      <c r="D50" s="395"/>
      <c r="E50" s="395"/>
      <c r="F50" s="395"/>
      <c r="G50" s="395"/>
    </row>
    <row r="51" spans="2:20" x14ac:dyDescent="0.25">
      <c r="B51" s="289" t="s">
        <v>656</v>
      </c>
      <c r="C51" s="403"/>
      <c r="D51" s="403"/>
      <c r="E51" s="403"/>
      <c r="F51" s="403"/>
      <c r="G51" s="403"/>
    </row>
    <row r="52" spans="2:20" x14ac:dyDescent="0.25">
      <c r="B52" s="404" t="s">
        <v>657</v>
      </c>
      <c r="C52" s="405"/>
      <c r="D52" s="405"/>
      <c r="E52" s="405"/>
      <c r="F52" s="405"/>
      <c r="G52" s="405"/>
    </row>
    <row r="53" spans="2:20" ht="14.55" customHeight="1" x14ac:dyDescent="0.25">
      <c r="B53" s="396" t="s">
        <v>658</v>
      </c>
      <c r="C53" s="396"/>
      <c r="D53" s="396"/>
      <c r="E53" s="396"/>
      <c r="F53" s="396"/>
      <c r="G53" s="396"/>
    </row>
    <row r="54" spans="2:20" x14ac:dyDescent="0.25">
      <c r="B54" s="396" t="s">
        <v>659</v>
      </c>
      <c r="C54" s="396"/>
      <c r="D54" s="391"/>
      <c r="E54" s="391"/>
      <c r="F54" s="391"/>
      <c r="G54" s="391"/>
    </row>
    <row r="55" spans="2:20" x14ac:dyDescent="0.25">
      <c r="B55" s="396" t="s">
        <v>660</v>
      </c>
      <c r="C55" s="396"/>
      <c r="D55" s="391"/>
      <c r="E55" s="391"/>
      <c r="F55" s="391"/>
      <c r="G55" s="391"/>
    </row>
    <row r="56" spans="2:20" x14ac:dyDescent="0.25">
      <c r="B56" s="406" t="s">
        <v>661</v>
      </c>
      <c r="C56" s="407"/>
      <c r="D56" s="407"/>
      <c r="E56" s="407"/>
      <c r="F56" s="407"/>
      <c r="G56" s="407"/>
    </row>
    <row r="57" spans="2:20" x14ac:dyDescent="0.25">
      <c r="B57" s="404" t="s">
        <v>662</v>
      </c>
      <c r="C57" s="408"/>
      <c r="D57" s="408"/>
      <c r="E57" s="408"/>
      <c r="F57" s="408"/>
      <c r="G57" s="408"/>
    </row>
    <row r="58" spans="2:20" x14ac:dyDescent="0.25">
      <c r="B58" s="277" t="s">
        <v>663</v>
      </c>
      <c r="C58" s="391"/>
      <c r="D58" s="391"/>
      <c r="E58" s="391"/>
      <c r="F58" s="391"/>
      <c r="G58" s="391"/>
    </row>
    <row r="59" spans="2:20" x14ac:dyDescent="0.25">
      <c r="B59" s="396" t="s">
        <v>664</v>
      </c>
      <c r="C59" s="396"/>
      <c r="D59" s="391"/>
      <c r="E59" s="391"/>
      <c r="F59" s="391"/>
      <c r="G59" s="391"/>
    </row>
    <row r="60" spans="2:20" x14ac:dyDescent="0.25">
      <c r="B60" s="396" t="s">
        <v>665</v>
      </c>
      <c r="C60" s="396"/>
      <c r="D60" s="391"/>
      <c r="E60" s="391"/>
      <c r="F60" s="391"/>
      <c r="G60" s="391"/>
    </row>
    <row r="61" spans="2:20" x14ac:dyDescent="0.25">
      <c r="B61" s="396" t="s">
        <v>666</v>
      </c>
      <c r="C61" s="396"/>
      <c r="D61" s="391"/>
      <c r="E61" s="391"/>
      <c r="F61" s="391"/>
      <c r="G61" s="391"/>
    </row>
    <row r="62" spans="2:20" x14ac:dyDescent="0.25">
      <c r="B62" s="407" t="s">
        <v>667</v>
      </c>
      <c r="C62" s="407"/>
      <c r="D62" s="409"/>
      <c r="E62" s="409"/>
      <c r="F62" s="409"/>
      <c r="G62" s="409"/>
    </row>
    <row r="63" spans="2:20" x14ac:dyDescent="0.25">
      <c r="B63" s="397"/>
      <c r="C63" s="398"/>
    </row>
    <row r="64" spans="2:20" x14ac:dyDescent="0.25">
      <c r="B64" s="397"/>
      <c r="C64" s="399"/>
    </row>
    <row r="87" spans="2:3" x14ac:dyDescent="0.25">
      <c r="B87" s="400"/>
      <c r="C87" s="344"/>
    </row>
    <row r="88" spans="2:3" x14ac:dyDescent="0.25">
      <c r="B88" s="400" t="s">
        <v>668</v>
      </c>
      <c r="C88" s="344" t="s">
        <v>669</v>
      </c>
    </row>
    <row r="89" spans="2:3" x14ac:dyDescent="0.25">
      <c r="B89" s="400" t="s">
        <v>670</v>
      </c>
      <c r="C89" s="344" t="s">
        <v>671</v>
      </c>
    </row>
    <row r="90" spans="2:3" x14ac:dyDescent="0.25">
      <c r="B90" s="400" t="s">
        <v>672</v>
      </c>
      <c r="C90" s="344"/>
    </row>
    <row r="91" spans="2:3" x14ac:dyDescent="0.25">
      <c r="B91" s="400" t="s">
        <v>673</v>
      </c>
      <c r="C91" s="344"/>
    </row>
    <row r="92" spans="2:3" x14ac:dyDescent="0.25">
      <c r="B92" s="400"/>
      <c r="C92" s="344"/>
    </row>
  </sheetData>
  <mergeCells count="3">
    <mergeCell ref="B17:AD17"/>
    <mergeCell ref="I2:AJ9"/>
    <mergeCell ref="B10:C10"/>
  </mergeCells>
  <dataValidations count="2">
    <dataValidation type="list" allowBlank="1" showInputMessage="1" showErrorMessage="1" sqref="C39:C40" xr:uid="{831681FB-5034-42FB-A96B-CF7D704469AB}">
      <formula1>$G$25:$G$29</formula1>
    </dataValidation>
    <dataValidation type="list" allowBlank="1" showInputMessage="1" showErrorMessage="1" sqref="T39" xr:uid="{04A01009-F10A-497C-AAC8-3934EA88FCF3}">
      <formula1>$Z$39:$AA$39</formula1>
    </dataValidation>
  </dataValidations>
  <pageMargins left="0.7" right="0.7" top="0.75" bottom="0.75" header="0.3" footer="0.3"/>
  <pageSetup paperSize="9" orientation="portrait" horizontalDpi="4294967293"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4FBE-AE3E-40F0-9C1A-109A256C74BC}">
  <sheetPr codeName="Feuil4">
    <pageSetUpPr fitToPage="1"/>
  </sheetPr>
  <dimension ref="A1:R348"/>
  <sheetViews>
    <sheetView showGridLines="0" topLeftCell="A297" zoomScale="70" zoomScaleNormal="70" workbookViewId="0">
      <selection activeCell="C285" sqref="C285"/>
    </sheetView>
  </sheetViews>
  <sheetFormatPr baseColWidth="10" defaultColWidth="11.44140625" defaultRowHeight="15" x14ac:dyDescent="0.25"/>
  <cols>
    <col min="1" max="1" width="7" style="429" customWidth="1"/>
    <col min="2" max="2" width="67.44140625" style="429" customWidth="1"/>
    <col min="3" max="3" width="47.21875" style="429" customWidth="1"/>
    <col min="4" max="4" width="29.44140625" style="429" customWidth="1"/>
    <col min="5" max="5" width="22.77734375" style="462" customWidth="1"/>
    <col min="6" max="6" width="14.21875" style="429" customWidth="1"/>
    <col min="7" max="7" width="23.21875" style="429" customWidth="1"/>
    <col min="8" max="8" width="31.77734375" style="429" bestFit="1" customWidth="1"/>
    <col min="9" max="9" width="24" style="429" customWidth="1"/>
    <col min="10" max="10" width="25.21875" style="429" bestFit="1" customWidth="1"/>
    <col min="11" max="11" width="41.77734375" style="429" bestFit="1" customWidth="1"/>
    <col min="12" max="13" width="12.77734375" style="429" bestFit="1" customWidth="1"/>
    <col min="14" max="14" width="12.77734375" style="429" customWidth="1"/>
    <col min="15" max="16" width="12.77734375" style="429" bestFit="1" customWidth="1"/>
    <col min="17" max="16384" width="11.44140625" style="429"/>
  </cols>
  <sheetData>
    <row r="1" spans="2:17" s="456" customFormat="1" x14ac:dyDescent="0.25">
      <c r="E1" s="537"/>
    </row>
    <row r="2" spans="2:17" s="456" customFormat="1" x14ac:dyDescent="0.25">
      <c r="C2" s="1441" t="s">
        <v>674</v>
      </c>
      <c r="D2" s="1442"/>
      <c r="E2" s="1442"/>
      <c r="F2" s="1442"/>
      <c r="G2" s="1442"/>
      <c r="H2" s="1442"/>
      <c r="I2" s="1442"/>
      <c r="J2" s="1442"/>
      <c r="K2" s="1443"/>
    </row>
    <row r="3" spans="2:17" s="456" customFormat="1" x14ac:dyDescent="0.25">
      <c r="C3" s="1444"/>
      <c r="D3" s="1445"/>
      <c r="E3" s="1445"/>
      <c r="F3" s="1445"/>
      <c r="G3" s="1445"/>
      <c r="H3" s="1445"/>
      <c r="I3" s="1445"/>
      <c r="J3" s="1445"/>
      <c r="K3" s="1446"/>
    </row>
    <row r="4" spans="2:17" s="456" customFormat="1" x14ac:dyDescent="0.25">
      <c r="C4" s="1444"/>
      <c r="D4" s="1445"/>
      <c r="E4" s="1445"/>
      <c r="F4" s="1445"/>
      <c r="G4" s="1445"/>
      <c r="H4" s="1445"/>
      <c r="I4" s="1445"/>
      <c r="J4" s="1445"/>
      <c r="K4" s="1446"/>
    </row>
    <row r="5" spans="2:17" s="456" customFormat="1" x14ac:dyDescent="0.25">
      <c r="C5" s="1444"/>
      <c r="D5" s="1445"/>
      <c r="E5" s="1445"/>
      <c r="F5" s="1445"/>
      <c r="G5" s="1445"/>
      <c r="H5" s="1445"/>
      <c r="I5" s="1445"/>
      <c r="J5" s="1445"/>
      <c r="K5" s="1446"/>
    </row>
    <row r="6" spans="2:17" s="456" customFormat="1" x14ac:dyDescent="0.25">
      <c r="C6" s="1444"/>
      <c r="D6" s="1445"/>
      <c r="E6" s="1445"/>
      <c r="F6" s="1445"/>
      <c r="G6" s="1445"/>
      <c r="H6" s="1445"/>
      <c r="I6" s="1445"/>
      <c r="J6" s="1445"/>
      <c r="K6" s="1446"/>
    </row>
    <row r="7" spans="2:17" s="456" customFormat="1" x14ac:dyDescent="0.25">
      <c r="C7" s="1444"/>
      <c r="D7" s="1445"/>
      <c r="E7" s="1445"/>
      <c r="F7" s="1445"/>
      <c r="G7" s="1445"/>
      <c r="H7" s="1445"/>
      <c r="I7" s="1445"/>
      <c r="J7" s="1445"/>
      <c r="K7" s="1446"/>
    </row>
    <row r="8" spans="2:17" s="456" customFormat="1" x14ac:dyDescent="0.25">
      <c r="C8" s="1444"/>
      <c r="D8" s="1445"/>
      <c r="E8" s="1445"/>
      <c r="F8" s="1445"/>
      <c r="G8" s="1445"/>
      <c r="H8" s="1445"/>
      <c r="I8" s="1445"/>
      <c r="J8" s="1445"/>
      <c r="K8" s="1446"/>
    </row>
    <row r="9" spans="2:17" s="456" customFormat="1" x14ac:dyDescent="0.25">
      <c r="C9" s="1444"/>
      <c r="D9" s="1445"/>
      <c r="E9" s="1445"/>
      <c r="F9" s="1445"/>
      <c r="G9" s="1445"/>
      <c r="H9" s="1445"/>
      <c r="I9" s="1445"/>
      <c r="J9" s="1445"/>
      <c r="K9" s="1446"/>
    </row>
    <row r="10" spans="2:17" s="456" customFormat="1" x14ac:dyDescent="0.25">
      <c r="C10" s="1444"/>
      <c r="D10" s="1445"/>
      <c r="E10" s="1445"/>
      <c r="F10" s="1445"/>
      <c r="G10" s="1445"/>
      <c r="H10" s="1445"/>
      <c r="I10" s="1445"/>
      <c r="J10" s="1445"/>
      <c r="K10" s="1446"/>
    </row>
    <row r="11" spans="2:17" s="456" customFormat="1" x14ac:dyDescent="0.25">
      <c r="C11" s="1447"/>
      <c r="D11" s="1448"/>
      <c r="E11" s="1448"/>
      <c r="F11" s="1448"/>
      <c r="G11" s="1448"/>
      <c r="H11" s="1448"/>
      <c r="I11" s="1448"/>
      <c r="J11" s="1448"/>
      <c r="K11" s="1449"/>
    </row>
    <row r="12" spans="2:17" s="456" customFormat="1" x14ac:dyDescent="0.25">
      <c r="E12" s="537"/>
    </row>
    <row r="13" spans="2:17" s="540" customFormat="1" ht="21" x14ac:dyDescent="0.25">
      <c r="B13" s="826" t="s">
        <v>675</v>
      </c>
      <c r="C13" s="538"/>
      <c r="D13" s="538"/>
      <c r="E13" s="539"/>
      <c r="F13" s="538"/>
      <c r="G13" s="538"/>
      <c r="H13" s="538"/>
      <c r="I13" s="538"/>
      <c r="J13" s="538"/>
      <c r="K13" s="538"/>
    </row>
    <row r="14" spans="2:17" s="540" customFormat="1" ht="21" x14ac:dyDescent="0.25">
      <c r="B14" s="541"/>
      <c r="E14" s="542"/>
    </row>
    <row r="15" spans="2:17" s="540" customFormat="1" ht="21.75" customHeight="1" x14ac:dyDescent="0.25">
      <c r="B15" s="1454" t="s">
        <v>676</v>
      </c>
      <c r="C15" s="1454"/>
      <c r="D15" s="1454"/>
      <c r="E15" s="1454"/>
      <c r="F15" s="1454"/>
      <c r="G15" s="1454"/>
      <c r="H15" s="1454"/>
      <c r="I15" s="1454"/>
      <c r="J15" s="1454"/>
      <c r="K15" s="1454"/>
      <c r="L15" s="1454"/>
      <c r="M15" s="1454"/>
      <c r="N15" s="1454"/>
      <c r="O15" s="1454"/>
      <c r="P15" s="1454"/>
      <c r="Q15" s="544"/>
    </row>
    <row r="16" spans="2:17" s="540" customFormat="1" ht="21.75" customHeight="1" x14ac:dyDescent="0.25">
      <c r="B16" s="545" t="s">
        <v>677</v>
      </c>
      <c r="C16" s="543"/>
      <c r="D16" s="543"/>
      <c r="E16" s="546"/>
      <c r="F16" s="543"/>
      <c r="G16" s="543"/>
      <c r="H16" s="543"/>
      <c r="I16" s="543"/>
      <c r="J16" s="543"/>
      <c r="K16" s="543"/>
      <c r="L16" s="543"/>
      <c r="M16" s="543"/>
      <c r="N16" s="543"/>
      <c r="O16" s="543"/>
      <c r="P16" s="543"/>
      <c r="Q16" s="544"/>
    </row>
    <row r="17" spans="2:18" s="540" customFormat="1" ht="21.75" customHeight="1" x14ac:dyDescent="0.25">
      <c r="B17" s="548" t="s">
        <v>678</v>
      </c>
      <c r="C17" s="543"/>
      <c r="D17" s="543"/>
      <c r="E17" s="546"/>
      <c r="F17" s="543"/>
      <c r="G17" s="543"/>
      <c r="H17" s="543"/>
      <c r="I17" s="543"/>
      <c r="J17" s="543"/>
      <c r="K17" s="543"/>
      <c r="L17" s="543"/>
      <c r="M17" s="543"/>
      <c r="N17" s="543"/>
      <c r="O17" s="543"/>
      <c r="P17" s="543"/>
      <c r="Q17" s="544"/>
    </row>
    <row r="18" spans="2:18" s="540" customFormat="1" ht="21.75" customHeight="1" x14ac:dyDescent="0.25">
      <c r="B18" s="548" t="s">
        <v>679</v>
      </c>
      <c r="C18" s="543"/>
      <c r="D18" s="543"/>
      <c r="E18" s="546"/>
      <c r="F18" s="543"/>
      <c r="G18" s="543"/>
      <c r="H18" s="543"/>
      <c r="I18" s="543"/>
      <c r="J18" s="543"/>
      <c r="K18" s="543"/>
      <c r="L18" s="543"/>
      <c r="M18" s="543"/>
      <c r="N18" s="543"/>
      <c r="O18" s="543"/>
      <c r="P18" s="543"/>
      <c r="Q18" s="544"/>
    </row>
    <row r="19" spans="2:18" s="540" customFormat="1" ht="21.75" customHeight="1" x14ac:dyDescent="0.25">
      <c r="B19" s="545" t="s">
        <v>680</v>
      </c>
      <c r="C19" s="543"/>
      <c r="D19" s="543"/>
      <c r="E19" s="546"/>
      <c r="F19" s="543"/>
      <c r="G19" s="543"/>
      <c r="H19" s="543"/>
      <c r="I19" s="543"/>
      <c r="J19" s="543"/>
      <c r="K19" s="543"/>
      <c r="L19" s="543"/>
      <c r="M19" s="543"/>
      <c r="N19" s="543"/>
      <c r="O19" s="543"/>
      <c r="P19" s="543"/>
      <c r="Q19" s="544"/>
    </row>
    <row r="20" spans="2:18" s="540" customFormat="1" ht="21.75" customHeight="1" x14ac:dyDescent="0.25">
      <c r="B20" s="547" t="s">
        <v>681</v>
      </c>
      <c r="C20" s="543"/>
      <c r="D20" s="543"/>
      <c r="E20" s="546"/>
      <c r="F20" s="543"/>
      <c r="G20" s="543"/>
      <c r="H20" s="543"/>
      <c r="I20" s="543"/>
      <c r="J20" s="543"/>
      <c r="K20" s="543"/>
      <c r="L20" s="543"/>
      <c r="M20" s="543"/>
      <c r="N20" s="543"/>
      <c r="O20" s="543"/>
      <c r="P20" s="543"/>
      <c r="Q20" s="544"/>
    </row>
    <row r="21" spans="2:18" s="540" customFormat="1" ht="21.75" customHeight="1" x14ac:dyDescent="0.25">
      <c r="B21" s="545"/>
      <c r="C21" s="543"/>
      <c r="D21" s="543"/>
      <c r="E21" s="546"/>
      <c r="F21" s="543"/>
      <c r="G21" s="543"/>
      <c r="H21" s="543"/>
      <c r="I21" s="543"/>
      <c r="J21" s="543"/>
      <c r="K21" s="543"/>
      <c r="L21" s="543"/>
      <c r="M21" s="543"/>
      <c r="N21" s="543"/>
      <c r="O21" s="543"/>
      <c r="P21" s="543"/>
      <c r="Q21" s="544"/>
    </row>
    <row r="22" spans="2:18" s="540" customFormat="1" ht="21.75" customHeight="1" x14ac:dyDescent="0.25">
      <c r="B22" s="548" t="s">
        <v>682</v>
      </c>
      <c r="C22" s="543"/>
      <c r="D22" s="543"/>
      <c r="E22" s="546"/>
      <c r="F22" s="543"/>
      <c r="G22" s="543"/>
      <c r="H22" s="543"/>
      <c r="I22" s="543"/>
      <c r="J22" s="543"/>
      <c r="K22" s="543"/>
      <c r="L22" s="543"/>
      <c r="M22" s="543"/>
      <c r="N22" s="543"/>
      <c r="O22" s="543"/>
      <c r="P22" s="543"/>
      <c r="Q22" s="544"/>
    </row>
    <row r="23" spans="2:18" s="540" customFormat="1" ht="21.75" customHeight="1" x14ac:dyDescent="0.25">
      <c r="B23" s="548" t="s">
        <v>888</v>
      </c>
      <c r="C23" s="543"/>
      <c r="D23" s="543"/>
      <c r="E23" s="546"/>
      <c r="F23" s="543"/>
      <c r="G23" s="543"/>
      <c r="H23" s="543"/>
      <c r="I23" s="543"/>
      <c r="J23" s="543"/>
      <c r="K23" s="543"/>
      <c r="L23" s="543"/>
      <c r="M23" s="543"/>
      <c r="N23" s="543"/>
      <c r="O23" s="543"/>
      <c r="P23" s="543"/>
      <c r="Q23" s="544"/>
    </row>
    <row r="24" spans="2:18" s="540" customFormat="1" ht="21.75" customHeight="1" x14ac:dyDescent="0.25">
      <c r="B24" s="548" t="s">
        <v>683</v>
      </c>
      <c r="C24" s="543"/>
      <c r="D24" s="543"/>
      <c r="E24" s="546"/>
      <c r="F24" s="543"/>
      <c r="G24" s="543"/>
      <c r="H24" s="543"/>
      <c r="I24" s="543"/>
      <c r="J24" s="543"/>
      <c r="K24" s="543"/>
      <c r="L24" s="543"/>
      <c r="M24" s="543"/>
      <c r="N24" s="543"/>
      <c r="O24" s="543"/>
      <c r="P24" s="543"/>
      <c r="Q24" s="544"/>
    </row>
    <row r="25" spans="2:18" s="540" customFormat="1" ht="21.75" customHeight="1" x14ac:dyDescent="0.25">
      <c r="B25" s="548" t="s">
        <v>684</v>
      </c>
      <c r="C25" s="543"/>
      <c r="D25" s="543"/>
      <c r="E25" s="546"/>
      <c r="F25" s="543"/>
      <c r="G25" s="543"/>
      <c r="H25" s="543"/>
      <c r="I25" s="543"/>
      <c r="J25" s="543"/>
      <c r="K25" s="543"/>
      <c r="L25" s="543"/>
      <c r="M25" s="543"/>
      <c r="N25" s="543"/>
      <c r="O25" s="543"/>
      <c r="P25" s="543"/>
      <c r="Q25" s="544"/>
    </row>
    <row r="26" spans="2:18" s="540" customFormat="1" ht="21.75" customHeight="1" x14ac:dyDescent="0.25">
      <c r="B26" s="548" t="s">
        <v>685</v>
      </c>
      <c r="C26" s="543"/>
      <c r="D26" s="543"/>
      <c r="E26" s="546"/>
      <c r="F26" s="543"/>
      <c r="G26" s="543"/>
      <c r="H26" s="543"/>
      <c r="I26" s="543"/>
      <c r="J26" s="543"/>
      <c r="K26" s="543"/>
      <c r="L26" s="543"/>
      <c r="M26" s="543"/>
      <c r="N26" s="543"/>
      <c r="O26" s="543"/>
      <c r="P26" s="543"/>
      <c r="Q26" s="544"/>
    </row>
    <row r="27" spans="2:18" s="540" customFormat="1" ht="21.75" customHeight="1" x14ac:dyDescent="0.25">
      <c r="B27" s="548" t="s">
        <v>889</v>
      </c>
      <c r="C27" s="543"/>
      <c r="D27" s="543"/>
      <c r="E27" s="546"/>
      <c r="F27" s="543"/>
      <c r="G27" s="543"/>
      <c r="H27" s="543"/>
      <c r="I27" s="543"/>
      <c r="J27" s="543"/>
      <c r="K27" s="543"/>
      <c r="L27" s="543"/>
      <c r="M27" s="543"/>
      <c r="N27" s="543"/>
      <c r="O27" s="543"/>
      <c r="P27" s="543"/>
      <c r="Q27" s="544"/>
    </row>
    <row r="28" spans="2:18" s="540" customFormat="1" ht="21.75" customHeight="1" x14ac:dyDescent="0.25">
      <c r="B28" s="548" t="s">
        <v>686</v>
      </c>
      <c r="C28" s="543"/>
      <c r="D28" s="543"/>
      <c r="E28" s="546"/>
      <c r="F28" s="543"/>
      <c r="G28" s="543"/>
      <c r="H28" s="543"/>
      <c r="I28" s="543"/>
      <c r="J28" s="543"/>
      <c r="K28" s="543"/>
      <c r="L28" s="543"/>
      <c r="M28" s="543"/>
      <c r="N28" s="543"/>
      <c r="O28" s="543"/>
      <c r="P28" s="543"/>
      <c r="Q28" s="544"/>
    </row>
    <row r="29" spans="2:18" s="540" customFormat="1" ht="21.75" customHeight="1" x14ac:dyDescent="0.25">
      <c r="B29" s="548" t="s">
        <v>687</v>
      </c>
      <c r="C29" s="543"/>
      <c r="D29" s="543"/>
      <c r="E29" s="546"/>
      <c r="F29" s="543"/>
      <c r="G29" s="543"/>
      <c r="H29" s="543"/>
      <c r="I29" s="543"/>
      <c r="J29" s="543"/>
      <c r="K29" s="543"/>
      <c r="L29" s="543"/>
      <c r="M29" s="543"/>
      <c r="N29" s="543"/>
      <c r="O29" s="543"/>
      <c r="P29" s="543"/>
      <c r="Q29" s="544"/>
    </row>
    <row r="30" spans="2:18" s="540" customFormat="1" ht="21.75" customHeight="1" x14ac:dyDescent="0.25">
      <c r="B30" s="548" t="s">
        <v>688</v>
      </c>
      <c r="C30" s="543"/>
      <c r="D30" s="543"/>
      <c r="E30" s="546"/>
      <c r="F30" s="543"/>
      <c r="G30" s="543"/>
      <c r="H30" s="543"/>
      <c r="I30" s="543"/>
      <c r="J30" s="543"/>
      <c r="K30" s="543"/>
      <c r="L30" s="543"/>
      <c r="M30" s="543"/>
      <c r="N30" s="543"/>
      <c r="O30" s="543"/>
      <c r="P30" s="543"/>
      <c r="Q30" s="544"/>
    </row>
    <row r="31" spans="2:18" s="540" customFormat="1" x14ac:dyDescent="0.25">
      <c r="B31" s="1455" t="s">
        <v>689</v>
      </c>
      <c r="C31" s="1455"/>
      <c r="D31" s="1455"/>
      <c r="E31" s="1455"/>
      <c r="F31" s="1455"/>
      <c r="G31" s="1455"/>
      <c r="H31" s="1455"/>
      <c r="I31" s="1455"/>
      <c r="J31" s="1455"/>
      <c r="K31" s="1455"/>
      <c r="L31" s="1455"/>
      <c r="M31" s="1455"/>
      <c r="N31" s="1455"/>
      <c r="O31" s="1455"/>
      <c r="P31" s="1455"/>
      <c r="Q31" s="544"/>
      <c r="R31" s="540" t="s">
        <v>690</v>
      </c>
    </row>
    <row r="32" spans="2:18" s="540" customFormat="1" x14ac:dyDescent="0.25">
      <c r="B32" s="550"/>
      <c r="C32" s="549"/>
      <c r="D32" s="549"/>
      <c r="E32" s="551"/>
      <c r="F32" s="549"/>
      <c r="G32" s="549"/>
      <c r="H32" s="549"/>
      <c r="I32" s="549"/>
      <c r="J32" s="549"/>
      <c r="K32" s="549"/>
      <c r="L32" s="549"/>
      <c r="M32" s="549"/>
      <c r="N32" s="549"/>
      <c r="O32" s="549"/>
      <c r="P32" s="549"/>
      <c r="Q32" s="544"/>
    </row>
    <row r="33" spans="2:17" s="540" customFormat="1" x14ac:dyDescent="0.25">
      <c r="B33" s="552" t="s">
        <v>691</v>
      </c>
      <c r="C33" s="549"/>
      <c r="D33" s="549"/>
      <c r="E33" s="551"/>
      <c r="F33" s="549"/>
      <c r="G33" s="549"/>
      <c r="H33" s="549"/>
      <c r="I33" s="549"/>
      <c r="J33" s="549"/>
      <c r="K33" s="549"/>
      <c r="L33" s="549"/>
      <c r="M33" s="549"/>
      <c r="N33" s="549"/>
      <c r="O33" s="549"/>
      <c r="P33" s="549"/>
      <c r="Q33" s="544"/>
    </row>
    <row r="34" spans="2:17" s="540" customFormat="1" x14ac:dyDescent="0.25">
      <c r="B34" s="552"/>
      <c r="C34" s="549"/>
      <c r="D34" s="549"/>
      <c r="E34" s="551"/>
      <c r="F34" s="549"/>
      <c r="G34" s="549"/>
      <c r="H34" s="549"/>
      <c r="I34" s="549"/>
      <c r="J34" s="549"/>
      <c r="K34" s="549"/>
      <c r="L34" s="549"/>
      <c r="M34" s="549"/>
      <c r="N34" s="549"/>
      <c r="O34" s="549"/>
      <c r="P34" s="549"/>
      <c r="Q34" s="544"/>
    </row>
    <row r="35" spans="2:17" s="540" customFormat="1" ht="15.6" x14ac:dyDescent="0.25">
      <c r="B35" s="552" t="s">
        <v>692</v>
      </c>
      <c r="C35" s="549"/>
      <c r="D35" s="549"/>
      <c r="E35" s="551"/>
      <c r="F35" s="549"/>
      <c r="G35" s="549"/>
      <c r="H35" s="549"/>
      <c r="I35" s="549"/>
      <c r="J35" s="549"/>
      <c r="K35" s="549"/>
      <c r="L35" s="549"/>
      <c r="M35" s="549"/>
      <c r="N35" s="549"/>
      <c r="O35" s="549"/>
      <c r="P35" s="549"/>
      <c r="Q35" s="544"/>
    </row>
    <row r="36" spans="2:17" s="540" customFormat="1" x14ac:dyDescent="0.25">
      <c r="B36" s="545" t="s">
        <v>693</v>
      </c>
      <c r="C36" s="553"/>
      <c r="D36" s="553"/>
      <c r="E36" s="554"/>
      <c r="F36" s="553"/>
      <c r="G36" s="553"/>
      <c r="H36" s="553"/>
      <c r="I36" s="553"/>
      <c r="J36" s="553"/>
      <c r="K36" s="553"/>
      <c r="L36" s="553"/>
      <c r="M36" s="553"/>
      <c r="N36" s="553"/>
      <c r="O36" s="553"/>
      <c r="P36" s="553"/>
      <c r="Q36" s="544"/>
    </row>
    <row r="37" spans="2:17" s="540" customFormat="1" ht="26.55" customHeight="1" x14ac:dyDescent="0.25">
      <c r="B37" s="1454" t="s">
        <v>890</v>
      </c>
      <c r="C37" s="1454"/>
      <c r="D37" s="1454"/>
      <c r="E37" s="1454"/>
      <c r="F37" s="1454"/>
      <c r="G37" s="1454"/>
      <c r="H37" s="1454"/>
      <c r="I37" s="1454"/>
      <c r="J37" s="1454"/>
      <c r="K37" s="1454"/>
      <c r="L37" s="1454"/>
      <c r="M37" s="1454"/>
      <c r="N37" s="1454"/>
      <c r="O37" s="1454"/>
      <c r="P37" s="1454"/>
      <c r="Q37" s="544"/>
    </row>
    <row r="38" spans="2:17" s="540" customFormat="1" ht="26.55" customHeight="1" x14ac:dyDescent="0.25">
      <c r="B38" s="543"/>
      <c r="C38" s="543"/>
      <c r="D38" s="543"/>
      <c r="E38" s="546"/>
      <c r="F38" s="543"/>
      <c r="G38" s="543"/>
      <c r="H38" s="543"/>
      <c r="I38" s="543"/>
      <c r="J38" s="543"/>
      <c r="K38" s="543"/>
      <c r="L38" s="543"/>
      <c r="M38" s="543"/>
      <c r="N38" s="543"/>
      <c r="O38" s="543"/>
      <c r="P38" s="543"/>
      <c r="Q38" s="544"/>
    </row>
    <row r="39" spans="2:17" s="540" customFormat="1" ht="26.55" customHeight="1" x14ac:dyDescent="0.25">
      <c r="B39" s="966" t="s">
        <v>203</v>
      </c>
      <c r="C39" s="555"/>
      <c r="D39" s="555"/>
      <c r="E39" s="556"/>
      <c r="F39" s="555"/>
      <c r="G39" s="555"/>
      <c r="H39" s="555"/>
      <c r="I39" s="555"/>
      <c r="J39" s="555"/>
      <c r="K39" s="555"/>
      <c r="L39" s="543"/>
      <c r="M39" s="543"/>
      <c r="N39" s="543"/>
      <c r="O39" s="543"/>
      <c r="P39" s="543"/>
      <c r="Q39" s="544"/>
    </row>
    <row r="40" spans="2:17" s="540" customFormat="1" ht="15.6" x14ac:dyDescent="0.25">
      <c r="B40" s="1456"/>
      <c r="C40" s="1456"/>
      <c r="D40" s="1456"/>
      <c r="E40" s="1456"/>
      <c r="F40" s="1456"/>
      <c r="G40" s="1456"/>
      <c r="H40" s="1456"/>
      <c r="I40" s="1456"/>
      <c r="J40" s="1456"/>
      <c r="K40" s="1456"/>
      <c r="L40" s="1456"/>
      <c r="M40" s="1456"/>
      <c r="N40" s="1456"/>
      <c r="O40" s="1456"/>
      <c r="P40" s="1456"/>
      <c r="Q40" s="544"/>
    </row>
    <row r="41" spans="2:17" s="540" customFormat="1" ht="15.6" x14ac:dyDescent="0.25">
      <c r="B41" s="545" t="s">
        <v>694</v>
      </c>
      <c r="C41" s="557"/>
      <c r="D41" s="557"/>
      <c r="E41" s="558"/>
      <c r="F41" s="557"/>
      <c r="G41" s="557"/>
      <c r="H41" s="557"/>
      <c r="I41" s="557"/>
      <c r="J41" s="557"/>
      <c r="K41" s="557"/>
      <c r="L41" s="557"/>
      <c r="M41" s="557"/>
      <c r="N41" s="557"/>
      <c r="O41" s="557"/>
      <c r="P41" s="557"/>
      <c r="Q41" s="544"/>
    </row>
    <row r="42" spans="2:17" s="540" customFormat="1" ht="15.6" x14ac:dyDescent="0.25">
      <c r="B42" s="545" t="s">
        <v>695</v>
      </c>
      <c r="C42" s="557"/>
      <c r="D42" s="557"/>
      <c r="E42" s="558"/>
      <c r="F42" s="557"/>
      <c r="G42" s="557"/>
      <c r="H42" s="557"/>
      <c r="I42" s="557"/>
      <c r="J42" s="557"/>
      <c r="K42" s="557"/>
      <c r="L42" s="557"/>
      <c r="M42" s="557"/>
      <c r="N42" s="557"/>
      <c r="O42" s="557"/>
      <c r="P42" s="557"/>
      <c r="Q42" s="544"/>
    </row>
    <row r="43" spans="2:17" s="540" customFormat="1" ht="15.6" x14ac:dyDescent="0.25">
      <c r="B43" s="545"/>
      <c r="C43" s="557"/>
      <c r="D43" s="557"/>
      <c r="E43" s="558"/>
      <c r="F43" s="557"/>
      <c r="G43" s="557"/>
      <c r="H43" s="557"/>
      <c r="I43" s="557"/>
      <c r="J43" s="557"/>
      <c r="K43" s="557"/>
      <c r="L43" s="557"/>
      <c r="M43" s="557"/>
      <c r="N43" s="557"/>
      <c r="O43" s="557"/>
      <c r="P43" s="557"/>
      <c r="Q43" s="544"/>
    </row>
    <row r="44" spans="2:17" s="540" customFormat="1" ht="15.6" x14ac:dyDescent="0.25">
      <c r="B44" s="557" t="s">
        <v>696</v>
      </c>
      <c r="C44" s="557"/>
      <c r="D44" s="557"/>
      <c r="E44" s="558"/>
      <c r="F44" s="557"/>
      <c r="G44" s="557"/>
      <c r="H44" s="557"/>
      <c r="I44" s="557"/>
      <c r="J44" s="557"/>
      <c r="K44" s="557"/>
      <c r="L44" s="557"/>
      <c r="M44" s="557"/>
      <c r="N44" s="557"/>
      <c r="O44" s="557"/>
      <c r="P44" s="557"/>
      <c r="Q44" s="544"/>
    </row>
    <row r="45" spans="2:17" s="540" customFormat="1" ht="15.6" x14ac:dyDescent="0.25">
      <c r="B45" s="543" t="s">
        <v>697</v>
      </c>
      <c r="C45" s="557"/>
      <c r="D45" s="557"/>
      <c r="E45" s="558"/>
      <c r="F45" s="557"/>
      <c r="G45" s="557"/>
      <c r="H45" s="557"/>
      <c r="I45" s="557"/>
      <c r="J45" s="557"/>
      <c r="K45" s="557"/>
      <c r="L45" s="557"/>
      <c r="M45" s="557"/>
      <c r="N45" s="557"/>
      <c r="O45" s="557"/>
      <c r="P45" s="557"/>
      <c r="Q45" s="544"/>
    </row>
    <row r="46" spans="2:17" s="540" customFormat="1" ht="18" customHeight="1" x14ac:dyDescent="0.25">
      <c r="B46" s="862" t="s">
        <v>698</v>
      </c>
      <c r="C46" s="559"/>
      <c r="D46" s="559"/>
      <c r="E46" s="560"/>
      <c r="F46" s="559"/>
      <c r="G46" s="559"/>
      <c r="H46" s="559"/>
      <c r="I46" s="559"/>
      <c r="J46" s="559"/>
      <c r="K46" s="559"/>
      <c r="L46" s="559"/>
      <c r="M46" s="559"/>
      <c r="N46" s="559"/>
      <c r="O46" s="559"/>
      <c r="P46" s="559"/>
      <c r="Q46" s="544"/>
    </row>
    <row r="47" spans="2:17" s="540" customFormat="1" ht="18.75" customHeight="1" x14ac:dyDescent="0.25">
      <c r="B47" s="862" t="s">
        <v>699</v>
      </c>
      <c r="C47" s="559"/>
      <c r="D47" s="559"/>
      <c r="E47" s="560"/>
      <c r="F47" s="559"/>
      <c r="G47" s="559"/>
      <c r="H47" s="559"/>
      <c r="I47" s="559"/>
      <c r="J47" s="559"/>
      <c r="K47" s="559"/>
      <c r="L47" s="559"/>
      <c r="M47" s="559"/>
      <c r="N47" s="559"/>
      <c r="O47" s="559"/>
      <c r="P47" s="559"/>
      <c r="Q47" s="544"/>
    </row>
    <row r="48" spans="2:17" s="540" customFormat="1" ht="15.6" x14ac:dyDescent="0.25">
      <c r="B48" s="543" t="s">
        <v>700</v>
      </c>
      <c r="C48" s="557"/>
      <c r="D48" s="557"/>
      <c r="E48" s="558"/>
      <c r="F48" s="557"/>
      <c r="G48" s="557"/>
      <c r="H48" s="557"/>
      <c r="I48" s="557"/>
      <c r="J48" s="557"/>
      <c r="K48" s="557"/>
      <c r="L48" s="557"/>
      <c r="M48" s="557"/>
      <c r="N48" s="557"/>
      <c r="O48" s="557"/>
      <c r="P48" s="557"/>
      <c r="Q48" s="544"/>
    </row>
    <row r="49" spans="2:17" s="540" customFormat="1" ht="15.6" x14ac:dyDescent="0.25">
      <c r="B49" s="862" t="s">
        <v>701</v>
      </c>
      <c r="C49" s="557"/>
      <c r="D49" s="557"/>
      <c r="E49" s="558"/>
      <c r="F49" s="557"/>
      <c r="G49" s="557"/>
      <c r="H49" s="557"/>
      <c r="I49" s="557"/>
      <c r="J49" s="557"/>
      <c r="K49" s="557"/>
      <c r="L49" s="557"/>
      <c r="M49" s="557"/>
      <c r="N49" s="557"/>
      <c r="O49" s="557"/>
      <c r="P49" s="557"/>
      <c r="Q49" s="544"/>
    </row>
    <row r="50" spans="2:17" s="540" customFormat="1" ht="15.6" x14ac:dyDescent="0.25">
      <c r="B50" s="543" t="s">
        <v>702</v>
      </c>
      <c r="C50" s="557"/>
      <c r="D50" s="557"/>
      <c r="E50" s="558"/>
      <c r="F50" s="557"/>
      <c r="G50" s="557"/>
      <c r="H50" s="557"/>
      <c r="I50" s="557"/>
      <c r="J50" s="557"/>
      <c r="K50" s="557"/>
      <c r="L50" s="557"/>
      <c r="M50" s="557"/>
      <c r="N50" s="557"/>
      <c r="O50" s="557"/>
      <c r="P50" s="557"/>
      <c r="Q50" s="544"/>
    </row>
    <row r="51" spans="2:17" s="540" customFormat="1" ht="15.6" x14ac:dyDescent="0.25">
      <c r="B51" s="545" t="s">
        <v>703</v>
      </c>
      <c r="C51" s="557"/>
      <c r="D51" s="557"/>
      <c r="E51" s="558"/>
      <c r="F51" s="557"/>
      <c r="G51" s="557"/>
      <c r="H51" s="557"/>
      <c r="I51" s="557"/>
      <c r="J51" s="557"/>
      <c r="K51" s="557"/>
      <c r="L51" s="557"/>
      <c r="M51" s="557"/>
      <c r="N51" s="557"/>
      <c r="O51" s="557"/>
      <c r="P51" s="557"/>
      <c r="Q51" s="544"/>
    </row>
    <row r="52" spans="2:17" s="540" customFormat="1" ht="15.6" x14ac:dyDescent="0.25">
      <c r="B52" s="543"/>
      <c r="C52" s="557"/>
      <c r="D52" s="557"/>
      <c r="E52" s="558"/>
      <c r="F52" s="557"/>
      <c r="G52" s="557"/>
      <c r="H52" s="557"/>
      <c r="I52" s="557"/>
      <c r="J52" s="557"/>
      <c r="K52" s="557"/>
      <c r="L52" s="557"/>
      <c r="M52" s="557"/>
      <c r="N52" s="557"/>
      <c r="O52" s="557"/>
      <c r="P52" s="557"/>
      <c r="Q52" s="544"/>
    </row>
    <row r="53" spans="2:17" s="540" customFormat="1" x14ac:dyDescent="0.25">
      <c r="B53" s="1454" t="s">
        <v>704</v>
      </c>
      <c r="C53" s="1454"/>
      <c r="D53" s="1454"/>
      <c r="E53" s="1454"/>
      <c r="F53" s="1454"/>
      <c r="G53" s="1454"/>
      <c r="H53" s="1454"/>
      <c r="I53" s="1454"/>
      <c r="J53" s="1454"/>
      <c r="K53" s="1454"/>
      <c r="L53" s="1454"/>
      <c r="M53" s="1454"/>
      <c r="N53" s="1454"/>
      <c r="O53" s="1454"/>
      <c r="P53" s="1454"/>
      <c r="Q53" s="544"/>
    </row>
    <row r="54" spans="2:17" s="540" customFormat="1" x14ac:dyDescent="0.25">
      <c r="B54" s="543"/>
      <c r="C54" s="543"/>
      <c r="D54" s="543"/>
      <c r="E54" s="546"/>
      <c r="F54" s="543"/>
      <c r="G54" s="543"/>
      <c r="H54" s="543"/>
      <c r="I54" s="543"/>
      <c r="J54" s="543"/>
      <c r="K54" s="543"/>
      <c r="L54" s="543"/>
      <c r="M54" s="543"/>
      <c r="N54" s="543"/>
      <c r="O54" s="543"/>
      <c r="P54" s="543"/>
      <c r="Q54" s="544"/>
    </row>
    <row r="55" spans="2:17" s="540" customFormat="1" ht="15.6" x14ac:dyDescent="0.25">
      <c r="B55" s="545" t="s">
        <v>705</v>
      </c>
      <c r="C55" s="545"/>
      <c r="D55" s="543"/>
      <c r="E55" s="546"/>
      <c r="F55" s="543"/>
      <c r="G55" s="543"/>
      <c r="H55" s="543"/>
      <c r="I55" s="543"/>
      <c r="J55" s="543"/>
      <c r="K55" s="543"/>
      <c r="L55" s="543"/>
      <c r="M55" s="543"/>
      <c r="N55" s="543"/>
      <c r="O55" s="543"/>
      <c r="P55" s="543"/>
      <c r="Q55" s="544"/>
    </row>
    <row r="56" spans="2:17" s="540" customFormat="1" ht="15.6" x14ac:dyDescent="0.25">
      <c r="B56" s="557"/>
      <c r="C56" s="557"/>
      <c r="D56" s="557"/>
      <c r="E56" s="558"/>
      <c r="F56" s="557"/>
      <c r="G56" s="557"/>
      <c r="H56" s="557"/>
      <c r="I56" s="557"/>
      <c r="J56" s="557"/>
      <c r="K56" s="557"/>
      <c r="L56" s="557"/>
      <c r="M56" s="557"/>
      <c r="N56" s="557"/>
      <c r="O56" s="557"/>
      <c r="P56" s="557"/>
      <c r="Q56" s="544"/>
    </row>
    <row r="57" spans="2:17" s="540" customFormat="1" ht="15.6" x14ac:dyDescent="0.25">
      <c r="B57" s="548" t="s">
        <v>706</v>
      </c>
      <c r="C57" s="557"/>
      <c r="D57" s="557"/>
      <c r="E57" s="558"/>
      <c r="F57" s="557"/>
      <c r="G57" s="557"/>
      <c r="H57" s="557"/>
      <c r="I57" s="557"/>
      <c r="J57" s="557"/>
      <c r="K57" s="557"/>
      <c r="L57" s="557"/>
      <c r="M57" s="557"/>
      <c r="N57" s="557"/>
      <c r="O57" s="557"/>
      <c r="P57" s="557"/>
      <c r="Q57" s="544"/>
    </row>
    <row r="58" spans="2:17" s="540" customFormat="1" ht="15.6" x14ac:dyDescent="0.25">
      <c r="B58" s="545" t="s">
        <v>707</v>
      </c>
      <c r="C58" s="557"/>
      <c r="D58" s="557"/>
      <c r="E58" s="558"/>
      <c r="F58" s="557"/>
      <c r="G58" s="557"/>
      <c r="H58" s="557"/>
      <c r="I58" s="557"/>
      <c r="J58" s="557"/>
      <c r="K58" s="557"/>
      <c r="L58" s="557"/>
      <c r="M58" s="557"/>
      <c r="N58" s="557"/>
      <c r="O58" s="557"/>
      <c r="P58" s="557"/>
      <c r="Q58" s="544"/>
    </row>
    <row r="59" spans="2:17" s="540" customFormat="1" ht="15.6" x14ac:dyDescent="0.25">
      <c r="B59" s="545" t="s">
        <v>708</v>
      </c>
      <c r="C59" s="557"/>
      <c r="D59" s="557"/>
      <c r="E59" s="558"/>
      <c r="F59" s="557"/>
      <c r="G59" s="557"/>
      <c r="H59" s="557"/>
      <c r="I59" s="557"/>
      <c r="J59" s="557"/>
      <c r="K59" s="557"/>
      <c r="L59" s="557"/>
      <c r="M59" s="557"/>
      <c r="N59" s="557"/>
      <c r="O59" s="557"/>
      <c r="P59" s="557"/>
      <c r="Q59" s="544"/>
    </row>
    <row r="60" spans="2:17" s="540" customFormat="1" ht="15.6" x14ac:dyDescent="0.25">
      <c r="B60" s="545"/>
      <c r="C60" s="557"/>
      <c r="D60" s="557"/>
      <c r="E60" s="558"/>
      <c r="F60" s="557"/>
      <c r="G60" s="557"/>
      <c r="H60" s="557"/>
      <c r="I60" s="557"/>
      <c r="J60" s="557"/>
      <c r="K60" s="557"/>
      <c r="L60" s="557"/>
      <c r="M60" s="557"/>
      <c r="N60" s="557"/>
      <c r="O60" s="557"/>
      <c r="P60" s="557"/>
      <c r="Q60" s="544"/>
    </row>
    <row r="61" spans="2:17" s="540" customFormat="1" ht="15.6" x14ac:dyDescent="0.25">
      <c r="B61" s="545" t="s">
        <v>709</v>
      </c>
      <c r="C61" s="557"/>
      <c r="D61" s="557"/>
      <c r="E61" s="558"/>
      <c r="F61" s="557"/>
      <c r="G61" s="557"/>
      <c r="H61" s="557"/>
      <c r="I61" s="557"/>
      <c r="J61" s="557"/>
      <c r="K61" s="557"/>
      <c r="L61" s="557"/>
      <c r="M61" s="557"/>
      <c r="N61" s="557"/>
      <c r="O61" s="557"/>
      <c r="P61" s="557"/>
      <c r="Q61" s="544"/>
    </row>
    <row r="62" spans="2:17" s="540" customFormat="1" ht="15.6" x14ac:dyDescent="0.25">
      <c r="B62" s="557"/>
      <c r="C62" s="557"/>
      <c r="D62" s="557"/>
      <c r="E62" s="558"/>
      <c r="F62" s="557"/>
      <c r="G62" s="557"/>
      <c r="H62" s="557"/>
      <c r="I62" s="557"/>
      <c r="J62" s="557"/>
      <c r="K62" s="557"/>
      <c r="L62" s="557"/>
      <c r="M62" s="557"/>
      <c r="N62" s="557"/>
      <c r="O62" s="557"/>
      <c r="P62" s="557"/>
      <c r="Q62" s="544"/>
    </row>
    <row r="63" spans="2:17" s="456" customFormat="1" x14ac:dyDescent="0.25">
      <c r="B63" s="456" t="s">
        <v>710</v>
      </c>
      <c r="E63" s="537"/>
    </row>
    <row r="64" spans="2:17" s="456" customFormat="1" x14ac:dyDescent="0.25">
      <c r="E64" s="537"/>
    </row>
    <row r="65" spans="1:18" s="540" customFormat="1" ht="21" customHeight="1" x14ac:dyDescent="0.25">
      <c r="B65" s="1454" t="s">
        <v>711</v>
      </c>
      <c r="C65" s="1454"/>
      <c r="D65" s="1454"/>
      <c r="E65" s="1454"/>
      <c r="F65" s="1454"/>
      <c r="G65" s="1454"/>
      <c r="H65" s="1454"/>
      <c r="I65" s="1454"/>
      <c r="J65" s="1454"/>
      <c r="K65" s="1454"/>
      <c r="L65" s="1454"/>
      <c r="M65" s="1454"/>
      <c r="N65" s="1454"/>
      <c r="O65" s="1454"/>
      <c r="P65" s="1454"/>
      <c r="Q65" s="544"/>
    </row>
    <row r="66" spans="1:18" s="540" customFormat="1" x14ac:dyDescent="0.25">
      <c r="B66" s="1454"/>
      <c r="C66" s="1454"/>
      <c r="D66" s="1454"/>
      <c r="E66" s="1454"/>
      <c r="F66" s="1454"/>
      <c r="G66" s="1454"/>
      <c r="H66" s="1454"/>
      <c r="I66" s="1454"/>
      <c r="J66" s="1454"/>
      <c r="K66" s="1454"/>
      <c r="L66" s="1454"/>
      <c r="M66" s="1454"/>
      <c r="N66" s="1454"/>
      <c r="O66" s="1454"/>
      <c r="P66" s="1454"/>
      <c r="Q66" s="544"/>
    </row>
    <row r="67" spans="1:18" s="456" customFormat="1" x14ac:dyDescent="0.25">
      <c r="E67" s="537"/>
    </row>
    <row r="68" spans="1:18" s="456" customFormat="1" x14ac:dyDescent="0.25">
      <c r="E68" s="537"/>
    </row>
    <row r="69" spans="1:18" s="456" customFormat="1" ht="17.399999999999999" x14ac:dyDescent="0.3">
      <c r="B69" s="561" t="str">
        <f>'FICHE 1 - Fiche d''identité'!B7</f>
        <v>Titre provisoire ou définitif du jeu:</v>
      </c>
      <c r="C69" s="568">
        <f>'FICHE 1 - Fiche d''identité'!E7</f>
        <v>0</v>
      </c>
      <c r="D69" s="562"/>
      <c r="E69" s="563"/>
      <c r="F69" s="562"/>
      <c r="G69" s="562"/>
      <c r="H69" s="562"/>
      <c r="I69" s="562"/>
    </row>
    <row r="70" spans="1:18" s="456" customFormat="1" ht="17.399999999999999" x14ac:dyDescent="0.3">
      <c r="B70" s="561"/>
      <c r="C70" s="564"/>
      <c r="D70" s="562"/>
      <c r="E70" s="563"/>
      <c r="F70" s="562"/>
      <c r="G70" s="562"/>
      <c r="H70" s="562"/>
      <c r="I70" s="562"/>
    </row>
    <row r="71" spans="1:18" s="456" customFormat="1" ht="17.399999999999999" x14ac:dyDescent="0.3">
      <c r="B71" s="561" t="s">
        <v>712</v>
      </c>
      <c r="C71" s="568">
        <f>'FICHE 1 - Fiche d''identité'!D13</f>
        <v>0</v>
      </c>
      <c r="D71" s="562"/>
      <c r="E71" s="563"/>
      <c r="F71" s="562"/>
      <c r="G71" s="562"/>
      <c r="H71" s="562"/>
      <c r="I71" s="562"/>
    </row>
    <row r="72" spans="1:18" s="456" customFormat="1" ht="17.399999999999999" x14ac:dyDescent="0.3">
      <c r="B72" s="561"/>
      <c r="C72" s="564"/>
      <c r="D72" s="562"/>
      <c r="E72" s="563"/>
      <c r="F72" s="562"/>
      <c r="G72" s="562"/>
      <c r="H72" s="562"/>
      <c r="I72" s="562"/>
    </row>
    <row r="73" spans="1:18" s="456" customFormat="1" ht="15.6" x14ac:dyDescent="0.3">
      <c r="B73" s="562"/>
      <c r="C73" s="562"/>
      <c r="D73" s="562"/>
      <c r="E73" s="563"/>
      <c r="F73" s="562"/>
      <c r="G73" s="562"/>
      <c r="H73" s="562"/>
      <c r="I73" s="562"/>
      <c r="J73" s="562"/>
    </row>
    <row r="74" spans="1:18" s="456" customFormat="1" ht="15.6" x14ac:dyDescent="0.3">
      <c r="B74" s="562"/>
      <c r="C74" s="562"/>
      <c r="D74" s="562"/>
      <c r="E74" s="563"/>
      <c r="F74" s="562"/>
      <c r="G74" s="562"/>
      <c r="H74" s="562"/>
      <c r="I74" s="562"/>
      <c r="J74" s="562"/>
    </row>
    <row r="75" spans="1:18" s="456" customFormat="1" ht="25.35" customHeight="1" thickBot="1" x14ac:dyDescent="0.45">
      <c r="B75" s="683" t="s">
        <v>832</v>
      </c>
      <c r="C75" s="565"/>
      <c r="D75" s="565"/>
      <c r="E75" s="566"/>
      <c r="F75" s="565"/>
      <c r="G75" s="565"/>
      <c r="H75" s="565"/>
      <c r="I75" s="565"/>
      <c r="J75" s="565"/>
      <c r="K75" s="567"/>
    </row>
    <row r="76" spans="1:18" x14ac:dyDescent="0.25">
      <c r="B76" s="967"/>
      <c r="C76" s="968"/>
      <c r="D76" s="968"/>
      <c r="E76" s="969"/>
      <c r="F76" s="968"/>
      <c r="G76" s="968"/>
      <c r="H76" s="968"/>
      <c r="I76" s="968"/>
      <c r="J76" s="968"/>
      <c r="K76" s="970"/>
    </row>
    <row r="77" spans="1:18" ht="31.2" x14ac:dyDescent="0.3">
      <c r="A77" s="1450" t="s">
        <v>713</v>
      </c>
      <c r="B77" s="971" t="s">
        <v>308</v>
      </c>
      <c r="C77" s="972" t="s">
        <v>838</v>
      </c>
      <c r="D77" s="972" t="s">
        <v>714</v>
      </c>
      <c r="E77" s="973" t="s">
        <v>56</v>
      </c>
      <c r="F77" s="974" t="s">
        <v>57</v>
      </c>
      <c r="G77" s="974" t="s">
        <v>25</v>
      </c>
      <c r="H77" s="974" t="s">
        <v>891</v>
      </c>
      <c r="I77" s="974" t="s">
        <v>344</v>
      </c>
      <c r="J77" s="972" t="s">
        <v>715</v>
      </c>
      <c r="K77" s="975" t="s">
        <v>61</v>
      </c>
      <c r="L77" s="430"/>
      <c r="M77" s="430"/>
      <c r="N77" s="419"/>
    </row>
    <row r="78" spans="1:18" ht="31.2" x14ac:dyDescent="0.3">
      <c r="A78" s="1450"/>
      <c r="B78" s="976"/>
      <c r="C78" s="977"/>
      <c r="D78" s="972"/>
      <c r="E78" s="973"/>
      <c r="F78" s="974"/>
      <c r="G78" s="972"/>
      <c r="H78" s="972" t="s">
        <v>716</v>
      </c>
      <c r="I78" s="972" t="s">
        <v>63</v>
      </c>
      <c r="J78" s="972" t="s">
        <v>64</v>
      </c>
      <c r="K78" s="978"/>
      <c r="L78" s="430"/>
      <c r="M78" s="430"/>
      <c r="N78" s="419"/>
      <c r="R78" s="429" t="s">
        <v>314</v>
      </c>
    </row>
    <row r="79" spans="1:18" s="686" customFormat="1" ht="20.100000000000001" customHeight="1" thickBot="1" x14ac:dyDescent="0.35">
      <c r="A79" s="1450"/>
      <c r="B79" s="979" t="s">
        <v>315</v>
      </c>
      <c r="C79" s="980"/>
      <c r="D79" s="981"/>
      <c r="E79" s="982"/>
      <c r="F79" s="983"/>
      <c r="G79" s="981"/>
      <c r="H79" s="984">
        <f>SUM(H80:H86)</f>
        <v>0</v>
      </c>
      <c r="I79" s="984">
        <f>SUM(I80:I86)</f>
        <v>0</v>
      </c>
      <c r="J79" s="985">
        <f>H79+I79</f>
        <v>0</v>
      </c>
      <c r="K79" s="986"/>
      <c r="L79" s="457"/>
      <c r="M79" s="457"/>
      <c r="N79" s="433"/>
      <c r="R79" s="686" t="s">
        <v>316</v>
      </c>
    </row>
    <row r="80" spans="1:18" ht="15.6" x14ac:dyDescent="0.3">
      <c r="A80" s="1450"/>
      <c r="B80" s="987" t="s">
        <v>717</v>
      </c>
      <c r="C80" s="988"/>
      <c r="D80" s="989"/>
      <c r="E80" s="990"/>
      <c r="F80" s="991"/>
      <c r="G80" s="992"/>
      <c r="H80" s="993"/>
      <c r="I80" s="993"/>
      <c r="J80" s="990"/>
      <c r="K80" s="978"/>
      <c r="L80" s="430"/>
      <c r="M80" s="430"/>
      <c r="N80" s="419"/>
      <c r="R80" s="429" t="s">
        <v>317</v>
      </c>
    </row>
    <row r="81" spans="1:18" ht="15.6" x14ac:dyDescent="0.3">
      <c r="A81" s="1450"/>
      <c r="B81" s="987" t="s">
        <v>840</v>
      </c>
      <c r="C81" s="988"/>
      <c r="D81" s="989"/>
      <c r="E81" s="990"/>
      <c r="F81" s="991"/>
      <c r="G81" s="992"/>
      <c r="H81" s="993"/>
      <c r="I81" s="993"/>
      <c r="J81" s="990"/>
      <c r="K81" s="978"/>
      <c r="L81" s="430"/>
      <c r="M81" s="430"/>
      <c r="N81" s="419"/>
      <c r="R81" s="429" t="s">
        <v>318</v>
      </c>
    </row>
    <row r="82" spans="1:18" ht="15.6" x14ac:dyDescent="0.3">
      <c r="A82" s="1450"/>
      <c r="B82" s="987" t="s">
        <v>842</v>
      </c>
      <c r="C82" s="988"/>
      <c r="D82" s="989"/>
      <c r="E82" s="990"/>
      <c r="F82" s="991"/>
      <c r="G82" s="992"/>
      <c r="H82" s="993"/>
      <c r="I82" s="993"/>
      <c r="J82" s="990"/>
      <c r="K82" s="978"/>
      <c r="L82" s="430"/>
      <c r="M82" s="430"/>
      <c r="N82" s="419"/>
    </row>
    <row r="83" spans="1:18" ht="15.6" x14ac:dyDescent="0.3">
      <c r="A83" s="1450"/>
      <c r="B83" s="987" t="s">
        <v>843</v>
      </c>
      <c r="C83" s="988"/>
      <c r="D83" s="989"/>
      <c r="E83" s="990"/>
      <c r="F83" s="991"/>
      <c r="G83" s="992"/>
      <c r="H83" s="993"/>
      <c r="I83" s="993"/>
      <c r="J83" s="990"/>
      <c r="K83" s="978"/>
      <c r="L83" s="430"/>
      <c r="M83" s="430"/>
      <c r="N83" s="419"/>
    </row>
    <row r="84" spans="1:18" ht="15.6" x14ac:dyDescent="0.3">
      <c r="A84" s="1450"/>
      <c r="B84" s="987" t="s">
        <v>844</v>
      </c>
      <c r="C84" s="988"/>
      <c r="D84" s="989"/>
      <c r="E84" s="990"/>
      <c r="F84" s="991"/>
      <c r="G84" s="992"/>
      <c r="H84" s="993"/>
      <c r="I84" s="993"/>
      <c r="J84" s="990"/>
      <c r="K84" s="978"/>
      <c r="L84" s="430"/>
      <c r="M84" s="430"/>
      <c r="N84" s="419"/>
    </row>
    <row r="85" spans="1:18" ht="15.6" x14ac:dyDescent="0.3">
      <c r="A85" s="1450"/>
      <c r="B85" s="994" t="s">
        <v>718</v>
      </c>
      <c r="C85" s="988"/>
      <c r="D85" s="989"/>
      <c r="E85" s="990"/>
      <c r="F85" s="991"/>
      <c r="G85" s="992"/>
      <c r="H85" s="993"/>
      <c r="I85" s="993"/>
      <c r="J85" s="990"/>
      <c r="K85" s="978"/>
      <c r="L85" s="430"/>
      <c r="M85" s="430"/>
      <c r="N85" s="419"/>
    </row>
    <row r="86" spans="1:18" ht="15.6" x14ac:dyDescent="0.3">
      <c r="A86" s="1450"/>
      <c r="B86" s="995"/>
      <c r="C86" s="988"/>
      <c r="D86" s="989"/>
      <c r="E86" s="990"/>
      <c r="F86" s="991"/>
      <c r="G86" s="992"/>
      <c r="H86" s="993"/>
      <c r="I86" s="993"/>
      <c r="J86" s="990"/>
      <c r="K86" s="978"/>
      <c r="L86" s="430"/>
      <c r="M86" s="430"/>
      <c r="N86" s="419"/>
    </row>
    <row r="87" spans="1:18" s="686" customFormat="1" ht="20.100000000000001" customHeight="1" thickBot="1" x14ac:dyDescent="0.35">
      <c r="A87" s="1450"/>
      <c r="B87" s="996" t="s">
        <v>319</v>
      </c>
      <c r="C87" s="980"/>
      <c r="D87" s="981"/>
      <c r="E87" s="982"/>
      <c r="F87" s="983"/>
      <c r="G87" s="981"/>
      <c r="H87" s="984">
        <f>H88+H102+H113+H134+H153+H168+H183</f>
        <v>0</v>
      </c>
      <c r="I87" s="984">
        <f t="shared" ref="I87" si="0">I88+I102+I113+I134+I153+I168+I183</f>
        <v>0</v>
      </c>
      <c r="J87" s="984">
        <f>J88+J102+J113+J134+J153+J168+J183</f>
        <v>0</v>
      </c>
      <c r="K87" s="986"/>
      <c r="L87" s="457"/>
      <c r="M87" s="457"/>
      <c r="N87" s="433"/>
    </row>
    <row r="88" spans="1:18" s="686" customFormat="1" ht="20.100000000000001" customHeight="1" x14ac:dyDescent="0.3">
      <c r="A88" s="1450"/>
      <c r="B88" s="997" t="s">
        <v>847</v>
      </c>
      <c r="C88" s="998"/>
      <c r="D88" s="999"/>
      <c r="E88" s="1000"/>
      <c r="F88" s="1001"/>
      <c r="G88" s="999"/>
      <c r="H88" s="1002">
        <f>SUM(H89:H101)</f>
        <v>0</v>
      </c>
      <c r="I88" s="1002">
        <f>SUM(I89:I101)</f>
        <v>0</v>
      </c>
      <c r="J88" s="1002">
        <f>SUM(J89:J101)</f>
        <v>0</v>
      </c>
      <c r="K88" s="1003"/>
      <c r="L88" s="457"/>
      <c r="M88" s="457"/>
      <c r="N88" s="433"/>
    </row>
    <row r="89" spans="1:18" ht="15.6" x14ac:dyDescent="0.3">
      <c r="A89" s="1450"/>
      <c r="B89" s="987" t="s">
        <v>846</v>
      </c>
      <c r="C89" s="988"/>
      <c r="D89" s="989"/>
      <c r="E89" s="990"/>
      <c r="F89" s="991"/>
      <c r="G89" s="992"/>
      <c r="H89" s="993"/>
      <c r="I89" s="993"/>
      <c r="J89" s="990"/>
      <c r="K89" s="978"/>
      <c r="L89" s="430"/>
      <c r="M89" s="430"/>
      <c r="N89" s="419"/>
    </row>
    <row r="90" spans="1:18" ht="15.6" x14ac:dyDescent="0.3">
      <c r="A90" s="1450"/>
      <c r="B90" s="987" t="s">
        <v>828</v>
      </c>
      <c r="C90" s="988"/>
      <c r="D90" s="989"/>
      <c r="E90" s="990"/>
      <c r="F90" s="991"/>
      <c r="G90" s="992"/>
      <c r="H90" s="993"/>
      <c r="I90" s="993"/>
      <c r="J90" s="990"/>
      <c r="K90" s="978"/>
      <c r="L90" s="430"/>
      <c r="M90" s="430"/>
      <c r="N90" s="419"/>
    </row>
    <row r="91" spans="1:18" ht="15.6" x14ac:dyDescent="0.3">
      <c r="A91" s="1450"/>
      <c r="B91" s="987" t="s">
        <v>848</v>
      </c>
      <c r="D91" s="989"/>
      <c r="E91" s="990"/>
      <c r="F91" s="991"/>
      <c r="G91" s="992"/>
      <c r="H91" s="993"/>
      <c r="I91" s="993"/>
      <c r="J91" s="990"/>
      <c r="K91" s="978"/>
      <c r="L91" s="430"/>
      <c r="M91" s="430"/>
      <c r="N91" s="419"/>
    </row>
    <row r="92" spans="1:18" ht="15.6" x14ac:dyDescent="0.3">
      <c r="A92" s="1450"/>
      <c r="B92" s="987" t="s">
        <v>829</v>
      </c>
      <c r="C92" s="988"/>
      <c r="D92" s="989"/>
      <c r="E92" s="990"/>
      <c r="F92" s="991"/>
      <c r="G92" s="992"/>
      <c r="H92" s="993"/>
      <c r="I92" s="993"/>
      <c r="J92" s="990"/>
      <c r="K92" s="978"/>
      <c r="L92" s="430"/>
      <c r="M92" s="430"/>
      <c r="N92" s="419"/>
    </row>
    <row r="93" spans="1:18" ht="15.6" x14ac:dyDescent="0.3">
      <c r="A93" s="1450"/>
      <c r="B93" s="987" t="s">
        <v>849</v>
      </c>
      <c r="C93" s="988"/>
      <c r="D93" s="989"/>
      <c r="E93" s="990"/>
      <c r="F93" s="991"/>
      <c r="G93" s="992"/>
      <c r="H93" s="993"/>
      <c r="I93" s="993"/>
      <c r="J93" s="990"/>
      <c r="K93" s="978"/>
      <c r="L93" s="430"/>
      <c r="M93" s="430"/>
      <c r="N93" s="419"/>
    </row>
    <row r="94" spans="1:18" ht="15.6" x14ac:dyDescent="0.3">
      <c r="A94" s="1450"/>
      <c r="B94" s="987"/>
      <c r="C94" s="988"/>
      <c r="D94" s="989"/>
      <c r="E94" s="990"/>
      <c r="F94" s="991"/>
      <c r="G94" s="992"/>
      <c r="H94" s="993"/>
      <c r="I94" s="993"/>
      <c r="J94" s="990"/>
      <c r="K94" s="978"/>
      <c r="L94" s="430"/>
      <c r="M94" s="430"/>
      <c r="N94" s="419"/>
    </row>
    <row r="95" spans="1:18" ht="15.6" x14ac:dyDescent="0.3">
      <c r="A95" s="1450"/>
      <c r="B95" s="987" t="s">
        <v>722</v>
      </c>
      <c r="C95" s="988"/>
      <c r="D95" s="989"/>
      <c r="E95" s="990"/>
      <c r="F95" s="991"/>
      <c r="G95" s="992"/>
      <c r="H95" s="993"/>
      <c r="I95" s="993"/>
      <c r="J95" s="990"/>
      <c r="K95" s="978"/>
      <c r="L95" s="430"/>
      <c r="M95" s="430"/>
      <c r="N95" s="419"/>
    </row>
    <row r="96" spans="1:18" ht="15.6" x14ac:dyDescent="0.3">
      <c r="A96" s="1450"/>
      <c r="B96" s="987"/>
      <c r="C96" s="988"/>
      <c r="D96" s="989"/>
      <c r="E96" s="990"/>
      <c r="F96" s="991"/>
      <c r="G96" s="992"/>
      <c r="H96" s="993"/>
      <c r="I96" s="993"/>
      <c r="J96" s="990"/>
      <c r="K96" s="978"/>
      <c r="L96" s="430"/>
      <c r="M96" s="430"/>
      <c r="N96" s="419"/>
    </row>
    <row r="97" spans="1:14" ht="15.6" x14ac:dyDescent="0.3">
      <c r="A97" s="1450"/>
      <c r="B97" s="987" t="s">
        <v>827</v>
      </c>
      <c r="C97" s="988"/>
      <c r="D97" s="989"/>
      <c r="E97" s="990"/>
      <c r="F97" s="991"/>
      <c r="G97" s="992"/>
      <c r="H97" s="993"/>
      <c r="I97" s="993"/>
      <c r="J97" s="990"/>
      <c r="K97" s="978"/>
      <c r="L97" s="430"/>
      <c r="M97" s="430"/>
      <c r="N97" s="419"/>
    </row>
    <row r="98" spans="1:14" ht="15.6" x14ac:dyDescent="0.3">
      <c r="A98" s="1450"/>
      <c r="B98" s="987"/>
      <c r="C98" s="988"/>
      <c r="D98" s="989"/>
      <c r="E98" s="990"/>
      <c r="F98" s="991"/>
      <c r="G98" s="992"/>
      <c r="H98" s="993"/>
      <c r="I98" s="993"/>
      <c r="J98" s="990"/>
      <c r="K98" s="978"/>
      <c r="L98" s="430"/>
      <c r="M98" s="430"/>
      <c r="N98" s="419"/>
    </row>
    <row r="99" spans="1:14" ht="15.6" x14ac:dyDescent="0.3">
      <c r="A99" s="1450"/>
      <c r="B99" s="994" t="s">
        <v>718</v>
      </c>
      <c r="C99" s="988"/>
      <c r="D99" s="989"/>
      <c r="E99" s="990"/>
      <c r="F99" s="991"/>
      <c r="G99" s="992"/>
      <c r="H99" s="993"/>
      <c r="I99" s="993"/>
      <c r="J99" s="990"/>
      <c r="K99" s="978"/>
      <c r="L99" s="430"/>
      <c r="M99" s="430"/>
      <c r="N99" s="419"/>
    </row>
    <row r="100" spans="1:14" ht="15.6" x14ac:dyDescent="0.3">
      <c r="A100" s="1450"/>
      <c r="B100" s="994"/>
      <c r="C100" s="988"/>
      <c r="D100" s="989"/>
      <c r="E100" s="990"/>
      <c r="F100" s="991"/>
      <c r="G100" s="992"/>
      <c r="H100" s="993"/>
      <c r="I100" s="993"/>
      <c r="J100" s="990"/>
      <c r="K100" s="978"/>
      <c r="L100" s="430"/>
      <c r="M100" s="430"/>
      <c r="N100" s="419"/>
    </row>
    <row r="101" spans="1:14" ht="15.6" x14ac:dyDescent="0.3">
      <c r="A101" s="1450"/>
      <c r="B101" s="994"/>
      <c r="C101" s="988"/>
      <c r="D101" s="989"/>
      <c r="E101" s="990"/>
      <c r="F101" s="991"/>
      <c r="G101" s="992"/>
      <c r="H101" s="993"/>
      <c r="I101" s="993"/>
      <c r="J101" s="990"/>
      <c r="K101" s="978"/>
      <c r="L101" s="430"/>
      <c r="M101" s="430"/>
      <c r="N101" s="419"/>
    </row>
    <row r="102" spans="1:14" s="686" customFormat="1" ht="20.100000000000001" customHeight="1" x14ac:dyDescent="0.3">
      <c r="A102" s="1450"/>
      <c r="B102" s="1004" t="s">
        <v>67</v>
      </c>
      <c r="C102" s="1005"/>
      <c r="D102" s="1005"/>
      <c r="E102" s="1006"/>
      <c r="F102" s="1005"/>
      <c r="G102" s="1005"/>
      <c r="H102" s="1007">
        <f>SUM(H103:H112)</f>
        <v>0</v>
      </c>
      <c r="I102" s="1008">
        <f>SUM(I103:I112)</f>
        <v>0</v>
      </c>
      <c r="J102" s="1008">
        <f>SUM(J103:J112)</f>
        <v>0</v>
      </c>
      <c r="K102" s="1009"/>
      <c r="L102" s="689"/>
      <c r="M102" s="689"/>
      <c r="N102" s="689"/>
    </row>
    <row r="103" spans="1:14" ht="15.6" x14ac:dyDescent="0.3">
      <c r="A103" s="1450"/>
      <c r="B103" s="976" t="s">
        <v>724</v>
      </c>
      <c r="C103" s="988"/>
      <c r="D103" s="989"/>
      <c r="E103" s="990"/>
      <c r="F103" s="991"/>
      <c r="G103" s="992"/>
      <c r="H103" s="993"/>
      <c r="I103" s="993"/>
      <c r="J103" s="990"/>
      <c r="K103" s="978"/>
      <c r="L103" s="434"/>
      <c r="M103" s="434"/>
      <c r="N103" s="435"/>
    </row>
    <row r="104" spans="1:14" ht="15.6" x14ac:dyDescent="0.3">
      <c r="A104" s="1450"/>
      <c r="B104" s="976"/>
      <c r="C104" s="988"/>
      <c r="D104" s="989"/>
      <c r="E104" s="990"/>
      <c r="F104" s="991"/>
      <c r="G104" s="992"/>
      <c r="H104" s="993"/>
      <c r="I104" s="993"/>
      <c r="J104" s="990"/>
      <c r="K104" s="978"/>
      <c r="L104" s="434"/>
      <c r="M104" s="434"/>
      <c r="N104" s="435"/>
    </row>
    <row r="105" spans="1:14" ht="15.6" x14ac:dyDescent="0.3">
      <c r="A105" s="1450"/>
      <c r="B105" s="976" t="s">
        <v>725</v>
      </c>
      <c r="C105" s="988"/>
      <c r="D105" s="989"/>
      <c r="E105" s="990"/>
      <c r="F105" s="991"/>
      <c r="G105" s="992"/>
      <c r="H105" s="993"/>
      <c r="I105" s="993"/>
      <c r="J105" s="990"/>
      <c r="K105" s="978"/>
      <c r="L105" s="434"/>
      <c r="M105" s="434"/>
      <c r="N105" s="435"/>
    </row>
    <row r="106" spans="1:14" ht="15.6" x14ac:dyDescent="0.3">
      <c r="A106" s="1450"/>
      <c r="B106" s="976"/>
      <c r="C106" s="988"/>
      <c r="D106" s="989"/>
      <c r="E106" s="990"/>
      <c r="F106" s="991"/>
      <c r="G106" s="992"/>
      <c r="H106" s="993"/>
      <c r="I106" s="993"/>
      <c r="J106" s="990"/>
      <c r="K106" s="978"/>
      <c r="L106" s="434"/>
      <c r="M106" s="434"/>
      <c r="N106" s="435"/>
    </row>
    <row r="107" spans="1:14" ht="15.6" x14ac:dyDescent="0.3">
      <c r="A107" s="1450"/>
      <c r="B107" s="976" t="s">
        <v>726</v>
      </c>
      <c r="C107" s="988"/>
      <c r="D107" s="989"/>
      <c r="E107" s="990"/>
      <c r="F107" s="991"/>
      <c r="G107" s="992"/>
      <c r="H107" s="993"/>
      <c r="I107" s="993"/>
      <c r="J107" s="990"/>
      <c r="K107" s="978"/>
      <c r="L107" s="434"/>
      <c r="M107" s="434"/>
      <c r="N107" s="435"/>
    </row>
    <row r="108" spans="1:14" ht="15.6" x14ac:dyDescent="0.3">
      <c r="A108" s="1450"/>
      <c r="B108" s="976" t="s">
        <v>831</v>
      </c>
      <c r="C108" s="988"/>
      <c r="D108" s="989"/>
      <c r="E108" s="990"/>
      <c r="F108" s="991"/>
      <c r="G108" s="992"/>
      <c r="H108" s="993"/>
      <c r="I108" s="993"/>
      <c r="J108" s="990"/>
      <c r="K108" s="978"/>
      <c r="L108" s="434"/>
      <c r="M108" s="434"/>
      <c r="N108" s="435"/>
    </row>
    <row r="109" spans="1:14" ht="15.6" x14ac:dyDescent="0.3">
      <c r="A109" s="1450"/>
      <c r="B109" s="994" t="s">
        <v>718</v>
      </c>
      <c r="C109" s="988"/>
      <c r="D109" s="989"/>
      <c r="E109" s="990"/>
      <c r="F109" s="991"/>
      <c r="G109" s="992"/>
      <c r="H109" s="993"/>
      <c r="I109" s="993"/>
      <c r="J109" s="990"/>
      <c r="K109" s="978"/>
      <c r="L109" s="434"/>
      <c r="M109" s="434"/>
      <c r="N109" s="435"/>
    </row>
    <row r="110" spans="1:14" ht="15.6" x14ac:dyDescent="0.3">
      <c r="A110" s="1450"/>
      <c r="B110" s="976"/>
      <c r="C110" s="988"/>
      <c r="D110" s="989"/>
      <c r="E110" s="990"/>
      <c r="F110" s="991"/>
      <c r="G110" s="992"/>
      <c r="H110" s="993"/>
      <c r="I110" s="993"/>
      <c r="J110" s="990"/>
      <c r="K110" s="978"/>
      <c r="L110" s="434"/>
      <c r="M110" s="434"/>
      <c r="N110" s="434"/>
    </row>
    <row r="111" spans="1:14" ht="15.6" x14ac:dyDescent="0.3">
      <c r="A111" s="1450"/>
      <c r="B111" s="976"/>
      <c r="C111" s="988"/>
      <c r="D111" s="989"/>
      <c r="E111" s="990"/>
      <c r="F111" s="991"/>
      <c r="G111" s="992"/>
      <c r="H111" s="993"/>
      <c r="I111" s="993"/>
      <c r="J111" s="990"/>
      <c r="K111" s="978"/>
      <c r="L111" s="436"/>
      <c r="M111" s="436"/>
      <c r="N111" s="435"/>
    </row>
    <row r="112" spans="1:14" ht="15.6" hidden="1" customHeight="1" x14ac:dyDescent="0.3">
      <c r="A112" s="1450"/>
      <c r="B112" s="976"/>
      <c r="C112" s="1010"/>
      <c r="D112" s="1010"/>
      <c r="E112" s="1013"/>
      <c r="F112" s="1010"/>
      <c r="G112" s="992"/>
      <c r="H112" s="1011">
        <v>0</v>
      </c>
      <c r="I112" s="1011">
        <v>0</v>
      </c>
      <c r="J112" s="1011">
        <f>H112+I112</f>
        <v>0</v>
      </c>
      <c r="K112" s="1012"/>
      <c r="L112" s="436"/>
      <c r="M112" s="436"/>
      <c r="N112" s="435"/>
    </row>
    <row r="113" spans="1:14" s="686" customFormat="1" ht="20.100000000000001" customHeight="1" x14ac:dyDescent="0.3">
      <c r="A113" s="1450"/>
      <c r="B113" s="1004" t="s">
        <v>68</v>
      </c>
      <c r="C113" s="1005"/>
      <c r="D113" s="1014"/>
      <c r="E113" s="1015"/>
      <c r="F113" s="1014"/>
      <c r="G113" s="1014"/>
      <c r="H113" s="1007">
        <f>SUM(H114:H133)</f>
        <v>0</v>
      </c>
      <c r="I113" s="1008">
        <f>SUM(I114:I133)</f>
        <v>0</v>
      </c>
      <c r="J113" s="1008">
        <f>SUM(J114:J133)</f>
        <v>0</v>
      </c>
      <c r="K113" s="1016"/>
      <c r="L113" s="690"/>
      <c r="M113" s="690"/>
      <c r="N113" s="691"/>
    </row>
    <row r="114" spans="1:14" ht="15.6" x14ac:dyDescent="0.3">
      <c r="A114" s="1450"/>
      <c r="B114" s="976" t="s">
        <v>850</v>
      </c>
      <c r="C114" s="988"/>
      <c r="D114" s="989"/>
      <c r="E114" s="990"/>
      <c r="F114" s="991"/>
      <c r="G114" s="992"/>
      <c r="H114" s="993"/>
      <c r="I114" s="993"/>
      <c r="J114" s="990"/>
      <c r="K114" s="978"/>
      <c r="L114" s="436"/>
      <c r="M114" s="436"/>
      <c r="N114" s="435"/>
    </row>
    <row r="115" spans="1:14" ht="15.6" x14ac:dyDescent="0.3">
      <c r="A115" s="1450"/>
      <c r="B115" s="976"/>
      <c r="C115" s="988"/>
      <c r="D115" s="989"/>
      <c r="E115" s="990"/>
      <c r="F115" s="991"/>
      <c r="G115" s="992"/>
      <c r="H115" s="993"/>
      <c r="I115" s="993"/>
      <c r="J115" s="990"/>
      <c r="K115" s="978"/>
      <c r="L115" s="436"/>
      <c r="M115" s="436"/>
      <c r="N115" s="435"/>
    </row>
    <row r="116" spans="1:14" ht="15.6" x14ac:dyDescent="0.3">
      <c r="A116" s="1450"/>
      <c r="B116" s="976" t="s">
        <v>851</v>
      </c>
      <c r="C116" s="988"/>
      <c r="D116" s="989"/>
      <c r="E116" s="990"/>
      <c r="F116" s="991"/>
      <c r="G116" s="992"/>
      <c r="H116" s="993"/>
      <c r="I116" s="993"/>
      <c r="J116" s="990"/>
      <c r="K116" s="978"/>
      <c r="L116" s="436"/>
      <c r="M116" s="436"/>
      <c r="N116" s="435"/>
    </row>
    <row r="117" spans="1:14" ht="15.6" x14ac:dyDescent="0.3">
      <c r="A117" s="1450"/>
      <c r="B117" s="976"/>
      <c r="C117" s="988"/>
      <c r="D117" s="989"/>
      <c r="E117" s="990"/>
      <c r="F117" s="991"/>
      <c r="G117" s="992"/>
      <c r="H117" s="993"/>
      <c r="I117" s="993"/>
      <c r="J117" s="990"/>
      <c r="K117" s="978"/>
      <c r="L117" s="436"/>
      <c r="M117" s="436"/>
      <c r="N117" s="435"/>
    </row>
    <row r="118" spans="1:14" ht="15.6" x14ac:dyDescent="0.3">
      <c r="A118" s="1450"/>
      <c r="B118" s="976" t="s">
        <v>852</v>
      </c>
      <c r="C118" s="988"/>
      <c r="D118" s="989"/>
      <c r="E118" s="990"/>
      <c r="F118" s="991"/>
      <c r="G118" s="992"/>
      <c r="H118" s="993"/>
      <c r="I118" s="993"/>
      <c r="J118" s="990"/>
      <c r="K118" s="978"/>
      <c r="L118" s="436"/>
      <c r="M118" s="436"/>
      <c r="N118" s="435"/>
    </row>
    <row r="119" spans="1:14" ht="15.6" x14ac:dyDescent="0.3">
      <c r="A119" s="1450"/>
      <c r="B119" s="976"/>
      <c r="C119" s="988"/>
      <c r="D119" s="989"/>
      <c r="E119" s="990"/>
      <c r="F119" s="991"/>
      <c r="G119" s="992"/>
      <c r="H119" s="993"/>
      <c r="I119" s="993"/>
      <c r="J119" s="990"/>
      <c r="K119" s="978"/>
      <c r="L119" s="436"/>
      <c r="M119" s="436"/>
      <c r="N119" s="435"/>
    </row>
    <row r="120" spans="1:14" ht="15.6" x14ac:dyDescent="0.3">
      <c r="A120" s="1450"/>
      <c r="B120" s="976" t="s">
        <v>853</v>
      </c>
      <c r="C120" s="988"/>
      <c r="D120" s="989"/>
      <c r="E120" s="990"/>
      <c r="F120" s="991"/>
      <c r="G120" s="992"/>
      <c r="H120" s="993"/>
      <c r="I120" s="993"/>
      <c r="J120" s="990"/>
      <c r="K120" s="978"/>
      <c r="L120" s="436"/>
      <c r="M120" s="436"/>
      <c r="N120" s="435"/>
    </row>
    <row r="121" spans="1:14" ht="15.6" x14ac:dyDescent="0.3">
      <c r="A121" s="1450"/>
      <c r="B121" s="976"/>
      <c r="C121" s="988"/>
      <c r="D121" s="989"/>
      <c r="E121" s="990"/>
      <c r="F121" s="991"/>
      <c r="G121" s="992"/>
      <c r="H121" s="993"/>
      <c r="I121" s="993"/>
      <c r="J121" s="990"/>
      <c r="K121" s="978"/>
      <c r="L121" s="436"/>
      <c r="M121" s="436"/>
      <c r="N121" s="435"/>
    </row>
    <row r="122" spans="1:14" ht="15.6" x14ac:dyDescent="0.3">
      <c r="A122" s="1450"/>
      <c r="B122" s="976" t="s">
        <v>731</v>
      </c>
      <c r="C122" s="988"/>
      <c r="D122" s="989"/>
      <c r="E122" s="990"/>
      <c r="F122" s="991"/>
      <c r="G122" s="992"/>
      <c r="H122" s="993"/>
      <c r="I122" s="993"/>
      <c r="J122" s="990"/>
      <c r="K122" s="978"/>
      <c r="L122" s="436"/>
      <c r="M122" s="436"/>
      <c r="N122" s="435"/>
    </row>
    <row r="123" spans="1:14" ht="15.6" x14ac:dyDescent="0.3">
      <c r="A123" s="1450"/>
      <c r="B123" s="976"/>
      <c r="C123" s="988"/>
      <c r="D123" s="989"/>
      <c r="E123" s="990"/>
      <c r="F123" s="991"/>
      <c r="G123" s="992"/>
      <c r="H123" s="993"/>
      <c r="I123" s="993"/>
      <c r="J123" s="990"/>
      <c r="K123" s="978"/>
      <c r="L123" s="436"/>
      <c r="M123" s="436"/>
      <c r="N123" s="435"/>
    </row>
    <row r="124" spans="1:14" ht="15.6" x14ac:dyDescent="0.3">
      <c r="A124" s="1450"/>
      <c r="B124" s="976" t="s">
        <v>854</v>
      </c>
      <c r="C124" s="988"/>
      <c r="D124" s="989"/>
      <c r="E124" s="990"/>
      <c r="F124" s="991"/>
      <c r="G124" s="992"/>
      <c r="H124" s="993"/>
      <c r="I124" s="993"/>
      <c r="J124" s="990"/>
      <c r="K124" s="978"/>
      <c r="L124" s="436"/>
      <c r="M124" s="436"/>
      <c r="N124" s="435"/>
    </row>
    <row r="125" spans="1:14" ht="15.6" x14ac:dyDescent="0.3">
      <c r="A125" s="1450"/>
      <c r="B125" s="976"/>
      <c r="C125" s="988"/>
      <c r="D125" s="989"/>
      <c r="E125" s="990"/>
      <c r="F125" s="991"/>
      <c r="G125" s="992"/>
      <c r="H125" s="993"/>
      <c r="I125" s="993"/>
      <c r="J125" s="990"/>
      <c r="K125" s="978"/>
      <c r="L125" s="436"/>
      <c r="M125" s="436"/>
      <c r="N125" s="435"/>
    </row>
    <row r="126" spans="1:14" ht="15.6" x14ac:dyDescent="0.3">
      <c r="A126" s="1450"/>
      <c r="B126" s="976" t="s">
        <v>855</v>
      </c>
      <c r="C126" s="988"/>
      <c r="D126" s="989"/>
      <c r="E126" s="990"/>
      <c r="F126" s="991"/>
      <c r="G126" s="992"/>
      <c r="H126" s="993"/>
      <c r="I126" s="993"/>
      <c r="J126" s="990"/>
      <c r="K126" s="978"/>
      <c r="L126" s="436"/>
      <c r="M126" s="436"/>
      <c r="N126" s="435"/>
    </row>
    <row r="127" spans="1:14" ht="15.6" x14ac:dyDescent="0.3">
      <c r="A127" s="1450"/>
      <c r="B127" s="976"/>
      <c r="C127" s="988"/>
      <c r="D127" s="989"/>
      <c r="E127" s="990"/>
      <c r="F127" s="991"/>
      <c r="G127" s="992"/>
      <c r="H127" s="993"/>
      <c r="I127" s="993"/>
      <c r="J127" s="990"/>
      <c r="K127" s="978"/>
      <c r="L127" s="436"/>
      <c r="M127" s="436"/>
      <c r="N127" s="435"/>
    </row>
    <row r="128" spans="1:14" ht="15.6" x14ac:dyDescent="0.3">
      <c r="A128" s="1450"/>
      <c r="B128" s="976" t="s">
        <v>856</v>
      </c>
      <c r="C128" s="988"/>
      <c r="D128" s="989"/>
      <c r="E128" s="990"/>
      <c r="F128" s="991"/>
      <c r="G128" s="992"/>
      <c r="H128" s="993"/>
      <c r="I128" s="993"/>
      <c r="J128" s="990"/>
      <c r="K128" s="978"/>
      <c r="L128" s="436"/>
      <c r="M128" s="436"/>
      <c r="N128" s="435"/>
    </row>
    <row r="129" spans="1:14" ht="15.6" x14ac:dyDescent="0.3">
      <c r="A129" s="1450"/>
      <c r="B129" s="976"/>
      <c r="C129" s="988"/>
      <c r="D129" s="989"/>
      <c r="E129" s="990"/>
      <c r="F129" s="991"/>
      <c r="G129" s="992"/>
      <c r="H129" s="993"/>
      <c r="I129" s="993"/>
      <c r="J129" s="990"/>
      <c r="K129" s="978"/>
      <c r="L129" s="436"/>
      <c r="M129" s="436"/>
      <c r="N129" s="435"/>
    </row>
    <row r="130" spans="1:14" ht="15.6" x14ac:dyDescent="0.3">
      <c r="A130" s="1450"/>
      <c r="B130" s="994" t="s">
        <v>718</v>
      </c>
      <c r="C130" s="988"/>
      <c r="D130" s="989"/>
      <c r="E130" s="990"/>
      <c r="F130" s="991"/>
      <c r="G130" s="992"/>
      <c r="H130" s="993"/>
      <c r="I130" s="993"/>
      <c r="J130" s="990"/>
      <c r="K130" s="978"/>
      <c r="L130" s="436"/>
      <c r="M130" s="436"/>
      <c r="N130" s="435"/>
    </row>
    <row r="131" spans="1:14" ht="15.6" x14ac:dyDescent="0.3">
      <c r="A131" s="1450"/>
      <c r="B131" s="976"/>
      <c r="C131" s="988"/>
      <c r="D131" s="989"/>
      <c r="E131" s="990"/>
      <c r="F131" s="991"/>
      <c r="G131" s="992"/>
      <c r="H131" s="993"/>
      <c r="I131" s="993"/>
      <c r="J131" s="990"/>
      <c r="K131" s="978"/>
      <c r="L131" s="436"/>
      <c r="M131" s="436"/>
      <c r="N131" s="435"/>
    </row>
    <row r="132" spans="1:14" ht="15.6" x14ac:dyDescent="0.3">
      <c r="A132" s="1450"/>
      <c r="B132" s="976"/>
      <c r="C132" s="988"/>
      <c r="D132" s="989"/>
      <c r="E132" s="990"/>
      <c r="F132" s="991"/>
      <c r="G132" s="992"/>
      <c r="H132" s="993"/>
      <c r="I132" s="993"/>
      <c r="J132" s="990"/>
      <c r="K132" s="978"/>
      <c r="L132" s="436"/>
      <c r="M132" s="436"/>
      <c r="N132" s="435"/>
    </row>
    <row r="133" spans="1:14" ht="15.6" x14ac:dyDescent="0.3">
      <c r="A133" s="1450"/>
      <c r="B133" s="976"/>
      <c r="C133" s="988"/>
      <c r="D133" s="989"/>
      <c r="E133" s="990"/>
      <c r="F133" s="991"/>
      <c r="G133" s="992"/>
      <c r="H133" s="993"/>
      <c r="I133" s="993"/>
      <c r="J133" s="990"/>
      <c r="K133" s="1012"/>
      <c r="L133" s="436"/>
      <c r="M133" s="436"/>
      <c r="N133" s="435"/>
    </row>
    <row r="134" spans="1:14" s="686" customFormat="1" ht="20.100000000000001" customHeight="1" x14ac:dyDescent="0.3">
      <c r="A134" s="1450"/>
      <c r="B134" s="1004" t="s">
        <v>69</v>
      </c>
      <c r="C134" s="1005"/>
      <c r="D134" s="1005"/>
      <c r="E134" s="1006"/>
      <c r="F134" s="1005"/>
      <c r="G134" s="1005"/>
      <c r="H134" s="1008">
        <f>SUM(H135:H152)</f>
        <v>0</v>
      </c>
      <c r="I134" s="1008">
        <f>SUM(I135:I152)</f>
        <v>0</v>
      </c>
      <c r="J134" s="1008">
        <f>SUM(J135:J152)</f>
        <v>0</v>
      </c>
      <c r="K134" s="1016"/>
      <c r="L134" s="690"/>
      <c r="M134" s="690"/>
      <c r="N134" s="691"/>
    </row>
    <row r="135" spans="1:14" ht="15.6" x14ac:dyDescent="0.3">
      <c r="A135" s="1450"/>
      <c r="B135" s="976" t="s">
        <v>735</v>
      </c>
      <c r="C135" s="988"/>
      <c r="D135" s="989"/>
      <c r="E135" s="990"/>
      <c r="F135" s="991"/>
      <c r="G135" s="992"/>
      <c r="H135" s="993"/>
      <c r="I135" s="993"/>
      <c r="J135" s="990"/>
      <c r="K135" s="978"/>
      <c r="L135" s="436"/>
      <c r="M135" s="436"/>
      <c r="N135" s="435"/>
    </row>
    <row r="136" spans="1:14" ht="15.6" x14ac:dyDescent="0.3">
      <c r="A136" s="1450"/>
      <c r="B136" s="976"/>
      <c r="C136" s="988"/>
      <c r="D136" s="989"/>
      <c r="E136" s="990"/>
      <c r="F136" s="991"/>
      <c r="G136" s="992"/>
      <c r="H136" s="993"/>
      <c r="I136" s="993"/>
      <c r="J136" s="990"/>
      <c r="K136" s="978"/>
      <c r="L136" s="436"/>
      <c r="M136" s="436"/>
      <c r="N136" s="435"/>
    </row>
    <row r="137" spans="1:14" ht="15.6" x14ac:dyDescent="0.3">
      <c r="A137" s="1450"/>
      <c r="B137" s="976" t="s">
        <v>736</v>
      </c>
      <c r="C137" s="988"/>
      <c r="D137" s="989"/>
      <c r="E137" s="990"/>
      <c r="F137" s="991"/>
      <c r="G137" s="992"/>
      <c r="H137" s="993"/>
      <c r="I137" s="993"/>
      <c r="J137" s="990"/>
      <c r="K137" s="978"/>
      <c r="L137" s="436"/>
      <c r="M137" s="436"/>
      <c r="N137" s="435"/>
    </row>
    <row r="138" spans="1:14" ht="15.6" x14ac:dyDescent="0.3">
      <c r="A138" s="1450"/>
      <c r="B138" s="976"/>
      <c r="C138" s="988"/>
      <c r="D138" s="989"/>
      <c r="E138" s="990"/>
      <c r="F138" s="991"/>
      <c r="G138" s="992"/>
      <c r="H138" s="993"/>
      <c r="I138" s="993"/>
      <c r="J138" s="990"/>
      <c r="K138" s="978"/>
      <c r="L138" s="436"/>
      <c r="M138" s="436"/>
      <c r="N138" s="435"/>
    </row>
    <row r="139" spans="1:14" ht="15.6" x14ac:dyDescent="0.3">
      <c r="A139" s="1450"/>
      <c r="B139" s="976" t="s">
        <v>737</v>
      </c>
      <c r="C139" s="988"/>
      <c r="D139" s="989"/>
      <c r="E139" s="990"/>
      <c r="F139" s="991"/>
      <c r="G139" s="992"/>
      <c r="H139" s="993"/>
      <c r="I139" s="993"/>
      <c r="J139" s="990"/>
      <c r="K139" s="978"/>
      <c r="L139" s="436"/>
      <c r="M139" s="436"/>
      <c r="N139" s="435"/>
    </row>
    <row r="140" spans="1:14" ht="15.6" x14ac:dyDescent="0.3">
      <c r="A140" s="1450"/>
      <c r="B140" s="976"/>
      <c r="C140" s="988"/>
      <c r="D140" s="989"/>
      <c r="E140" s="990"/>
      <c r="F140" s="991"/>
      <c r="G140" s="992"/>
      <c r="H140" s="993"/>
      <c r="I140" s="993"/>
      <c r="J140" s="990"/>
      <c r="K140" s="978"/>
      <c r="L140" s="436"/>
      <c r="M140" s="436"/>
      <c r="N140" s="435"/>
    </row>
    <row r="141" spans="1:14" ht="15.6" x14ac:dyDescent="0.3">
      <c r="A141" s="1450"/>
      <c r="B141" s="976" t="s">
        <v>738</v>
      </c>
      <c r="C141" s="988"/>
      <c r="D141" s="989"/>
      <c r="E141" s="990"/>
      <c r="F141" s="991"/>
      <c r="G141" s="992"/>
      <c r="H141" s="993"/>
      <c r="I141" s="993"/>
      <c r="J141" s="990"/>
      <c r="K141" s="978"/>
      <c r="L141" s="436"/>
      <c r="M141" s="436"/>
      <c r="N141" s="435"/>
    </row>
    <row r="142" spans="1:14" ht="15.6" x14ac:dyDescent="0.3">
      <c r="A142" s="1450"/>
      <c r="B142" s="976"/>
      <c r="C142" s="988"/>
      <c r="D142" s="989"/>
      <c r="E142" s="990"/>
      <c r="F142" s="991"/>
      <c r="G142" s="992"/>
      <c r="H142" s="993"/>
      <c r="I142" s="993"/>
      <c r="J142" s="990"/>
      <c r="K142" s="978"/>
      <c r="L142" s="436"/>
      <c r="M142" s="436"/>
      <c r="N142" s="435"/>
    </row>
    <row r="143" spans="1:14" ht="15.6" x14ac:dyDescent="0.3">
      <c r="A143" s="1450"/>
      <c r="B143" s="976" t="s">
        <v>739</v>
      </c>
      <c r="C143" s="988"/>
      <c r="D143" s="989"/>
      <c r="E143" s="990"/>
      <c r="F143" s="991"/>
      <c r="G143" s="992"/>
      <c r="H143" s="993"/>
      <c r="I143" s="993"/>
      <c r="J143" s="990"/>
      <c r="K143" s="978"/>
      <c r="L143" s="436"/>
      <c r="M143" s="436"/>
      <c r="N143" s="435"/>
    </row>
    <row r="144" spans="1:14" ht="15.6" x14ac:dyDescent="0.3">
      <c r="A144" s="1450"/>
      <c r="B144" s="976"/>
      <c r="C144" s="988"/>
      <c r="D144" s="989"/>
      <c r="E144" s="990"/>
      <c r="F144" s="991"/>
      <c r="G144" s="992"/>
      <c r="H144" s="993"/>
      <c r="I144" s="993"/>
      <c r="J144" s="990"/>
      <c r="K144" s="978"/>
      <c r="L144" s="436"/>
      <c r="M144" s="436"/>
      <c r="N144" s="435"/>
    </row>
    <row r="145" spans="1:14" ht="15.6" x14ac:dyDescent="0.3">
      <c r="A145" s="1450"/>
      <c r="B145" s="976" t="s">
        <v>740</v>
      </c>
      <c r="C145" s="988"/>
      <c r="D145" s="989"/>
      <c r="E145" s="990"/>
      <c r="F145" s="991"/>
      <c r="G145" s="992"/>
      <c r="H145" s="993"/>
      <c r="I145" s="993"/>
      <c r="J145" s="990"/>
      <c r="K145" s="978"/>
      <c r="L145" s="436"/>
      <c r="M145" s="436"/>
      <c r="N145" s="435"/>
    </row>
    <row r="146" spans="1:14" ht="15.6" x14ac:dyDescent="0.3">
      <c r="A146" s="1450"/>
      <c r="B146" s="976"/>
      <c r="C146" s="988"/>
      <c r="D146" s="989"/>
      <c r="E146" s="990"/>
      <c r="F146" s="991"/>
      <c r="G146" s="992"/>
      <c r="H146" s="993"/>
      <c r="I146" s="993"/>
      <c r="J146" s="990"/>
      <c r="K146" s="978"/>
      <c r="L146" s="436"/>
      <c r="M146" s="436"/>
      <c r="N146" s="435"/>
    </row>
    <row r="147" spans="1:14" ht="15.6" x14ac:dyDescent="0.3">
      <c r="A147" s="1450"/>
      <c r="B147" s="976" t="s">
        <v>830</v>
      </c>
      <c r="C147" s="988"/>
      <c r="D147" s="989"/>
      <c r="E147" s="990"/>
      <c r="F147" s="991"/>
      <c r="G147" s="992"/>
      <c r="H147" s="993"/>
      <c r="I147" s="993"/>
      <c r="J147" s="990"/>
      <c r="K147" s="978"/>
      <c r="L147" s="436"/>
      <c r="M147" s="436"/>
      <c r="N147" s="435"/>
    </row>
    <row r="148" spans="1:14" ht="15.6" x14ac:dyDescent="0.3">
      <c r="A148" s="1450"/>
      <c r="B148" s="976"/>
      <c r="C148" s="988"/>
      <c r="D148" s="989"/>
      <c r="E148" s="990"/>
      <c r="F148" s="991"/>
      <c r="G148" s="992"/>
      <c r="H148" s="993"/>
      <c r="I148" s="993"/>
      <c r="J148" s="990"/>
      <c r="K148" s="978"/>
      <c r="L148" s="436"/>
      <c r="M148" s="436"/>
      <c r="N148" s="435"/>
    </row>
    <row r="149" spans="1:14" ht="15.6" x14ac:dyDescent="0.3">
      <c r="A149" s="1450"/>
      <c r="B149" s="994" t="s">
        <v>718</v>
      </c>
      <c r="C149" s="988"/>
      <c r="D149" s="989"/>
      <c r="E149" s="990"/>
      <c r="F149" s="991"/>
      <c r="G149" s="992"/>
      <c r="H149" s="993"/>
      <c r="I149" s="993"/>
      <c r="J149" s="990"/>
      <c r="K149" s="978"/>
      <c r="L149" s="436"/>
      <c r="M149" s="436"/>
      <c r="N149" s="435"/>
    </row>
    <row r="150" spans="1:14" ht="15.6" x14ac:dyDescent="0.3">
      <c r="A150" s="1450"/>
      <c r="B150" s="976"/>
      <c r="C150" s="988"/>
      <c r="D150" s="989"/>
      <c r="E150" s="990"/>
      <c r="F150" s="991"/>
      <c r="G150" s="992"/>
      <c r="H150" s="993"/>
      <c r="I150" s="993"/>
      <c r="J150" s="990"/>
      <c r="K150" s="978"/>
      <c r="L150" s="436"/>
      <c r="M150" s="436"/>
      <c r="N150" s="435"/>
    </row>
    <row r="151" spans="1:14" ht="15.6" x14ac:dyDescent="0.3">
      <c r="A151" s="1450"/>
      <c r="B151" s="976"/>
      <c r="C151" s="988"/>
      <c r="D151" s="989"/>
      <c r="E151" s="990"/>
      <c r="F151" s="991"/>
      <c r="G151" s="992"/>
      <c r="H151" s="993"/>
      <c r="I151" s="993"/>
      <c r="J151" s="990"/>
      <c r="K151" s="978"/>
      <c r="L151" s="436"/>
      <c r="M151" s="436"/>
      <c r="N151" s="435"/>
    </row>
    <row r="152" spans="1:14" ht="15.6" hidden="1" customHeight="1" x14ac:dyDescent="0.3">
      <c r="A152" s="1450"/>
      <c r="B152" s="976"/>
      <c r="C152" s="1010"/>
      <c r="D152" s="1010"/>
      <c r="E152" s="1013"/>
      <c r="F152" s="1010"/>
      <c r="G152" s="992"/>
      <c r="H152" s="1011">
        <v>0</v>
      </c>
      <c r="I152" s="1011">
        <v>0</v>
      </c>
      <c r="J152" s="1011">
        <f>H152+I152</f>
        <v>0</v>
      </c>
      <c r="K152" s="1012"/>
      <c r="L152" s="436"/>
      <c r="M152" s="436"/>
      <c r="N152" s="435"/>
    </row>
    <row r="153" spans="1:14" s="686" customFormat="1" ht="20.100000000000001" customHeight="1" x14ac:dyDescent="0.3">
      <c r="A153" s="1450"/>
      <c r="B153" s="1004" t="s">
        <v>70</v>
      </c>
      <c r="C153" s="1005"/>
      <c r="D153" s="1005"/>
      <c r="E153" s="1006"/>
      <c r="F153" s="1005"/>
      <c r="G153" s="1005"/>
      <c r="H153" s="1008">
        <f>SUM(H154:H167)</f>
        <v>0</v>
      </c>
      <c r="I153" s="1008">
        <f>SUM(I154:I167)</f>
        <v>0</v>
      </c>
      <c r="J153" s="1008">
        <f>SUM(J154:J167)</f>
        <v>0</v>
      </c>
      <c r="K153" s="1016"/>
      <c r="L153" s="690"/>
      <c r="M153" s="690"/>
      <c r="N153" s="691"/>
    </row>
    <row r="154" spans="1:14" ht="15.6" x14ac:dyDescent="0.3">
      <c r="A154" s="1450"/>
      <c r="B154" s="976" t="s">
        <v>857</v>
      </c>
      <c r="C154" s="988"/>
      <c r="D154" s="989"/>
      <c r="E154" s="990"/>
      <c r="F154" s="991"/>
      <c r="G154" s="992"/>
      <c r="H154" s="993"/>
      <c r="I154" s="993"/>
      <c r="J154" s="990"/>
      <c r="K154" s="978"/>
      <c r="L154" s="434"/>
      <c r="M154" s="434"/>
      <c r="N154" s="437"/>
    </row>
    <row r="155" spans="1:14" ht="15.6" x14ac:dyDescent="0.3">
      <c r="A155" s="1450"/>
      <c r="B155" s="976"/>
      <c r="C155" s="988"/>
      <c r="D155" s="989"/>
      <c r="E155" s="990"/>
      <c r="F155" s="991"/>
      <c r="G155" s="992"/>
      <c r="H155" s="993"/>
      <c r="I155" s="993"/>
      <c r="J155" s="990"/>
      <c r="K155" s="978"/>
      <c r="L155" s="434"/>
      <c r="M155" s="434"/>
      <c r="N155" s="437"/>
    </row>
    <row r="156" spans="1:14" ht="15.6" x14ac:dyDescent="0.3">
      <c r="A156" s="1450"/>
      <c r="B156" s="976" t="s">
        <v>858</v>
      </c>
      <c r="C156" s="988"/>
      <c r="D156" s="989"/>
      <c r="E156" s="990"/>
      <c r="F156" s="991"/>
      <c r="G156" s="992"/>
      <c r="H156" s="993"/>
      <c r="I156" s="993"/>
      <c r="J156" s="990"/>
      <c r="K156" s="978"/>
      <c r="L156" s="434"/>
      <c r="M156" s="434"/>
      <c r="N156" s="437"/>
    </row>
    <row r="157" spans="1:14" ht="15.6" x14ac:dyDescent="0.3">
      <c r="A157" s="1450"/>
      <c r="B157" s="976"/>
      <c r="C157" s="988"/>
      <c r="D157" s="989"/>
      <c r="E157" s="990"/>
      <c r="F157" s="991"/>
      <c r="G157" s="992"/>
      <c r="H157" s="993"/>
      <c r="I157" s="993"/>
      <c r="J157" s="990"/>
      <c r="K157" s="978"/>
      <c r="L157" s="434"/>
      <c r="M157" s="434"/>
      <c r="N157" s="437"/>
    </row>
    <row r="158" spans="1:14" ht="15.6" x14ac:dyDescent="0.3">
      <c r="A158" s="1450"/>
      <c r="B158" s="976" t="s">
        <v>859</v>
      </c>
      <c r="C158" s="988"/>
      <c r="D158" s="989"/>
      <c r="E158" s="990"/>
      <c r="F158" s="991"/>
      <c r="G158" s="992"/>
      <c r="H158" s="993"/>
      <c r="I158" s="993"/>
      <c r="J158" s="990"/>
      <c r="K158" s="978"/>
      <c r="L158" s="434"/>
      <c r="M158" s="434"/>
      <c r="N158" s="437"/>
    </row>
    <row r="159" spans="1:14" ht="15.6" x14ac:dyDescent="0.3">
      <c r="A159" s="1450"/>
      <c r="B159" s="976"/>
      <c r="C159" s="988"/>
      <c r="D159" s="989"/>
      <c r="E159" s="990"/>
      <c r="F159" s="991"/>
      <c r="G159" s="992"/>
      <c r="H159" s="993"/>
      <c r="I159" s="993"/>
      <c r="J159" s="990"/>
      <c r="K159" s="978"/>
      <c r="L159" s="434"/>
      <c r="M159" s="434"/>
      <c r="N159" s="437"/>
    </row>
    <row r="160" spans="1:14" ht="15.6" x14ac:dyDescent="0.3">
      <c r="A160" s="1450"/>
      <c r="B160" s="976" t="s">
        <v>860</v>
      </c>
      <c r="C160" s="988"/>
      <c r="D160" s="989"/>
      <c r="E160" s="990"/>
      <c r="F160" s="991"/>
      <c r="G160" s="992"/>
      <c r="H160" s="993"/>
      <c r="I160" s="993"/>
      <c r="J160" s="990"/>
      <c r="K160" s="978"/>
      <c r="L160" s="434"/>
      <c r="M160" s="434"/>
      <c r="N160" s="437"/>
    </row>
    <row r="161" spans="1:14" ht="15.6" x14ac:dyDescent="0.3">
      <c r="A161" s="1450"/>
      <c r="B161" s="976"/>
      <c r="C161" s="988"/>
      <c r="D161" s="989"/>
      <c r="E161" s="990"/>
      <c r="F161" s="991"/>
      <c r="G161" s="992"/>
      <c r="H161" s="993"/>
      <c r="I161" s="993"/>
      <c r="J161" s="990"/>
      <c r="K161" s="978"/>
      <c r="L161" s="434"/>
      <c r="M161" s="434"/>
      <c r="N161" s="437"/>
    </row>
    <row r="162" spans="1:14" ht="15.6" x14ac:dyDescent="0.3">
      <c r="A162" s="1450"/>
      <c r="B162" s="976" t="s">
        <v>826</v>
      </c>
      <c r="C162" s="988"/>
      <c r="D162" s="989"/>
      <c r="E162" s="990"/>
      <c r="F162" s="991"/>
      <c r="G162" s="992"/>
      <c r="H162" s="993"/>
      <c r="I162" s="993"/>
      <c r="J162" s="990"/>
      <c r="K162" s="978"/>
      <c r="L162" s="434"/>
      <c r="M162" s="434"/>
      <c r="N162" s="437"/>
    </row>
    <row r="163" spans="1:14" ht="15" customHeight="1" x14ac:dyDescent="0.3">
      <c r="A163" s="1450"/>
      <c r="B163" s="976"/>
      <c r="C163" s="988"/>
      <c r="D163" s="989"/>
      <c r="E163" s="990"/>
      <c r="F163" s="991"/>
      <c r="G163" s="992"/>
      <c r="H163" s="993"/>
      <c r="I163" s="993"/>
      <c r="J163" s="990"/>
      <c r="K163" s="978"/>
      <c r="L163" s="436"/>
      <c r="M163" s="436"/>
      <c r="N163" s="435"/>
    </row>
    <row r="164" spans="1:14" ht="15" customHeight="1" x14ac:dyDescent="0.3">
      <c r="A164" s="1450"/>
      <c r="B164" s="994" t="s">
        <v>718</v>
      </c>
      <c r="C164" s="988"/>
      <c r="D164" s="989"/>
      <c r="E164" s="990"/>
      <c r="F164" s="991"/>
      <c r="G164" s="992"/>
      <c r="H164" s="993"/>
      <c r="I164" s="993"/>
      <c r="J164" s="990"/>
      <c r="K164" s="978"/>
      <c r="L164" s="436"/>
      <c r="M164" s="436"/>
      <c r="N164" s="435"/>
    </row>
    <row r="165" spans="1:14" ht="15" customHeight="1" x14ac:dyDescent="0.3">
      <c r="A165" s="1450"/>
      <c r="B165" s="976"/>
      <c r="C165" s="988"/>
      <c r="D165" s="989"/>
      <c r="E165" s="990"/>
      <c r="F165" s="991"/>
      <c r="G165" s="992"/>
      <c r="H165" s="993"/>
      <c r="I165" s="993"/>
      <c r="J165" s="990"/>
      <c r="K165" s="978"/>
      <c r="L165" s="436"/>
      <c r="M165" s="436"/>
      <c r="N165" s="435"/>
    </row>
    <row r="166" spans="1:14" ht="15.6" x14ac:dyDescent="0.3">
      <c r="A166" s="1450"/>
      <c r="B166" s="976"/>
      <c r="C166" s="988"/>
      <c r="D166" s="989"/>
      <c r="E166" s="990"/>
      <c r="F166" s="991"/>
      <c r="G166" s="992"/>
      <c r="H166" s="993"/>
      <c r="I166" s="993"/>
      <c r="J166" s="990"/>
      <c r="K166" s="978"/>
      <c r="L166" s="434"/>
      <c r="M166" s="434"/>
      <c r="N166" s="437"/>
    </row>
    <row r="167" spans="1:14" ht="15.6" hidden="1" customHeight="1" x14ac:dyDescent="0.3">
      <c r="A167" s="1450"/>
      <c r="B167" s="976"/>
      <c r="C167" s="1010"/>
      <c r="D167" s="1010"/>
      <c r="E167" s="1013"/>
      <c r="F167" s="1010"/>
      <c r="G167" s="992"/>
      <c r="H167" s="1011">
        <v>0</v>
      </c>
      <c r="I167" s="1011">
        <v>0</v>
      </c>
      <c r="J167" s="1011">
        <f>H167+I167</f>
        <v>0</v>
      </c>
      <c r="K167" s="1012"/>
      <c r="L167" s="438"/>
      <c r="M167" s="438"/>
      <c r="N167" s="435"/>
    </row>
    <row r="168" spans="1:14" s="686" customFormat="1" ht="20.100000000000001" customHeight="1" x14ac:dyDescent="0.3">
      <c r="A168" s="1450"/>
      <c r="B168" s="1004" t="s">
        <v>71</v>
      </c>
      <c r="C168" s="1005"/>
      <c r="D168" s="1005"/>
      <c r="E168" s="1006"/>
      <c r="F168" s="1005"/>
      <c r="G168" s="1005"/>
      <c r="H168" s="1008">
        <f>SUM(H169:H182)</f>
        <v>0</v>
      </c>
      <c r="I168" s="1008">
        <f>SUM(I169:I182)</f>
        <v>0</v>
      </c>
      <c r="J168" s="1008">
        <f>SUM(J169:J182)</f>
        <v>0</v>
      </c>
      <c r="K168" s="1016"/>
      <c r="L168" s="689"/>
      <c r="M168" s="689"/>
      <c r="N168" s="691"/>
    </row>
    <row r="169" spans="1:14" ht="15.6" x14ac:dyDescent="0.3">
      <c r="A169" s="1450"/>
      <c r="B169" s="976" t="s">
        <v>746</v>
      </c>
      <c r="C169" s="988"/>
      <c r="D169" s="989"/>
      <c r="E169" s="990"/>
      <c r="F169" s="991"/>
      <c r="G169" s="992"/>
      <c r="H169" s="993"/>
      <c r="I169" s="993"/>
      <c r="J169" s="990"/>
      <c r="K169" s="978"/>
      <c r="L169" s="434"/>
      <c r="M169" s="434"/>
      <c r="N169" s="437"/>
    </row>
    <row r="170" spans="1:14" ht="15.6" x14ac:dyDescent="0.3">
      <c r="A170" s="1450"/>
      <c r="B170" s="976"/>
      <c r="C170" s="988"/>
      <c r="D170" s="989"/>
      <c r="E170" s="990"/>
      <c r="F170" s="991"/>
      <c r="G170" s="992"/>
      <c r="H170" s="993"/>
      <c r="I170" s="993"/>
      <c r="J170" s="990"/>
      <c r="K170" s="978"/>
      <c r="L170" s="434"/>
      <c r="M170" s="434"/>
      <c r="N170" s="437"/>
    </row>
    <row r="171" spans="1:14" ht="15.6" x14ac:dyDescent="0.3">
      <c r="A171" s="1450"/>
      <c r="B171" s="976" t="s">
        <v>747</v>
      </c>
      <c r="C171" s="988"/>
      <c r="D171" s="989"/>
      <c r="E171" s="990"/>
      <c r="F171" s="991"/>
      <c r="G171" s="992"/>
      <c r="H171" s="993"/>
      <c r="I171" s="993"/>
      <c r="J171" s="990"/>
      <c r="K171" s="978"/>
      <c r="L171" s="434"/>
      <c r="M171" s="434"/>
      <c r="N171" s="437"/>
    </row>
    <row r="172" spans="1:14" ht="15.6" x14ac:dyDescent="0.3">
      <c r="A172" s="1450"/>
      <c r="B172" s="976"/>
      <c r="C172" s="988"/>
      <c r="D172" s="989"/>
      <c r="E172" s="990"/>
      <c r="F172" s="991"/>
      <c r="G172" s="992"/>
      <c r="H172" s="993"/>
      <c r="I172" s="993"/>
      <c r="J172" s="990"/>
      <c r="K172" s="978"/>
      <c r="L172" s="434"/>
      <c r="M172" s="434"/>
      <c r="N172" s="437"/>
    </row>
    <row r="173" spans="1:14" ht="15.6" x14ac:dyDescent="0.3">
      <c r="A173" s="1450"/>
      <c r="B173" s="976" t="s">
        <v>841</v>
      </c>
      <c r="C173" s="988"/>
      <c r="D173" s="989"/>
      <c r="E173" s="990"/>
      <c r="F173" s="991"/>
      <c r="G173" s="992"/>
      <c r="H173" s="993"/>
      <c r="I173" s="993"/>
      <c r="J173" s="990"/>
      <c r="K173" s="978"/>
      <c r="L173" s="434"/>
      <c r="M173" s="434"/>
      <c r="N173" s="437"/>
    </row>
    <row r="174" spans="1:14" ht="15.6" x14ac:dyDescent="0.3">
      <c r="A174" s="1450"/>
      <c r="B174" s="976"/>
      <c r="C174" s="988"/>
      <c r="D174" s="989"/>
      <c r="E174" s="990"/>
      <c r="F174" s="991"/>
      <c r="G174" s="992"/>
      <c r="H174" s="993"/>
      <c r="I174" s="993"/>
      <c r="J174" s="990"/>
      <c r="K174" s="978"/>
      <c r="L174" s="434"/>
      <c r="M174" s="434"/>
      <c r="N174" s="437"/>
    </row>
    <row r="175" spans="1:14" ht="15.6" x14ac:dyDescent="0.3">
      <c r="A175" s="1450"/>
      <c r="B175" s="976" t="s">
        <v>749</v>
      </c>
      <c r="C175" s="988"/>
      <c r="D175" s="989"/>
      <c r="E175" s="990"/>
      <c r="F175" s="991"/>
      <c r="G175" s="992"/>
      <c r="H175" s="993"/>
      <c r="I175" s="993"/>
      <c r="J175" s="990"/>
      <c r="K175" s="978"/>
      <c r="L175" s="434"/>
      <c r="M175" s="434"/>
      <c r="N175" s="437"/>
    </row>
    <row r="176" spans="1:14" ht="15.6" x14ac:dyDescent="0.3">
      <c r="A176" s="1450"/>
      <c r="B176" s="976"/>
      <c r="C176" s="988"/>
      <c r="D176" s="989"/>
      <c r="E176" s="990"/>
      <c r="F176" s="991"/>
      <c r="G176" s="992"/>
      <c r="H176" s="993"/>
      <c r="I176" s="993"/>
      <c r="J176" s="990"/>
      <c r="K176" s="978"/>
      <c r="L176" s="434"/>
      <c r="M176" s="434"/>
      <c r="N176" s="437"/>
    </row>
    <row r="177" spans="1:14" ht="15.6" x14ac:dyDescent="0.3">
      <c r="A177" s="1450"/>
      <c r="B177" s="976" t="s">
        <v>750</v>
      </c>
      <c r="C177" s="988"/>
      <c r="D177" s="989"/>
      <c r="E177" s="990"/>
      <c r="F177" s="991"/>
      <c r="G177" s="992"/>
      <c r="H177" s="993"/>
      <c r="I177" s="993"/>
      <c r="J177" s="990"/>
      <c r="K177" s="978"/>
      <c r="L177" s="434"/>
      <c r="M177" s="434"/>
      <c r="N177" s="437"/>
    </row>
    <row r="178" spans="1:14" ht="15.6" x14ac:dyDescent="0.3">
      <c r="A178" s="1450"/>
      <c r="B178" s="976"/>
      <c r="C178" s="988"/>
      <c r="D178" s="989"/>
      <c r="E178" s="990"/>
      <c r="F178" s="991"/>
      <c r="G178" s="992"/>
      <c r="H178" s="993"/>
      <c r="I178" s="993"/>
      <c r="J178" s="990"/>
      <c r="K178" s="978"/>
      <c r="L178" s="434"/>
      <c r="M178" s="434"/>
      <c r="N178" s="437"/>
    </row>
    <row r="179" spans="1:14" ht="15.6" x14ac:dyDescent="0.3">
      <c r="A179" s="1450"/>
      <c r="B179" s="994" t="s">
        <v>718</v>
      </c>
      <c r="C179" s="988"/>
      <c r="D179" s="989"/>
      <c r="E179" s="990"/>
      <c r="F179" s="991"/>
      <c r="G179" s="992"/>
      <c r="H179" s="993"/>
      <c r="I179" s="993"/>
      <c r="J179" s="990"/>
      <c r="K179" s="978"/>
      <c r="L179" s="434"/>
      <c r="M179" s="434"/>
      <c r="N179" s="437"/>
    </row>
    <row r="180" spans="1:14" ht="15.6" x14ac:dyDescent="0.3">
      <c r="A180" s="1450"/>
      <c r="B180" s="976"/>
      <c r="C180" s="988"/>
      <c r="D180" s="989"/>
      <c r="E180" s="990"/>
      <c r="F180" s="991"/>
      <c r="G180" s="992"/>
      <c r="H180" s="993"/>
      <c r="I180" s="993"/>
      <c r="J180" s="990"/>
      <c r="K180" s="978"/>
      <c r="L180" s="434"/>
      <c r="M180" s="434"/>
      <c r="N180" s="437"/>
    </row>
    <row r="181" spans="1:14" ht="15.6" x14ac:dyDescent="0.3">
      <c r="A181" s="1450"/>
      <c r="B181" s="976"/>
      <c r="C181" s="988"/>
      <c r="D181" s="989"/>
      <c r="E181" s="990"/>
      <c r="F181" s="991"/>
      <c r="G181" s="992"/>
      <c r="H181" s="993"/>
      <c r="I181" s="993"/>
      <c r="J181" s="990"/>
      <c r="K181" s="978"/>
      <c r="L181" s="434"/>
      <c r="M181" s="434"/>
      <c r="N181" s="437"/>
    </row>
    <row r="182" spans="1:14" ht="15.6" x14ac:dyDescent="0.3">
      <c r="A182" s="1450"/>
      <c r="B182" s="976"/>
      <c r="C182" s="988"/>
      <c r="D182" s="989"/>
      <c r="E182" s="990"/>
      <c r="F182" s="991"/>
      <c r="G182" s="992"/>
      <c r="H182" s="993"/>
      <c r="I182" s="993"/>
      <c r="J182" s="990"/>
      <c r="K182" s="978"/>
      <c r="L182" s="436"/>
      <c r="M182" s="436"/>
      <c r="N182" s="435"/>
    </row>
    <row r="183" spans="1:14" s="686" customFormat="1" ht="20.100000000000001" customHeight="1" x14ac:dyDescent="0.3">
      <c r="A183" s="1450"/>
      <c r="B183" s="1004" t="s">
        <v>751</v>
      </c>
      <c r="C183" s="1005"/>
      <c r="D183" s="1005"/>
      <c r="E183" s="1006"/>
      <c r="F183" s="1005"/>
      <c r="G183" s="1005"/>
      <c r="H183" s="1008">
        <f>SUM(H184:H189)</f>
        <v>0</v>
      </c>
      <c r="I183" s="1008">
        <f>SUM(I184:I189)</f>
        <v>0</v>
      </c>
      <c r="J183" s="1008">
        <f>SUM(J184:J189)</f>
        <v>0</v>
      </c>
      <c r="K183" s="1016"/>
      <c r="L183" s="690"/>
      <c r="M183" s="690"/>
      <c r="N183" s="691"/>
    </row>
    <row r="184" spans="1:14" ht="15.6" x14ac:dyDescent="0.3">
      <c r="A184" s="1450"/>
      <c r="B184" s="976" t="s">
        <v>752</v>
      </c>
      <c r="C184" s="988"/>
      <c r="D184" s="989"/>
      <c r="E184" s="990"/>
      <c r="F184" s="991"/>
      <c r="G184" s="992"/>
      <c r="H184" s="993"/>
      <c r="I184" s="993"/>
      <c r="J184" s="990"/>
      <c r="K184" s="978"/>
      <c r="L184" s="439"/>
      <c r="M184" s="439"/>
      <c r="N184" s="437"/>
    </row>
    <row r="185" spans="1:14" ht="15.6" x14ac:dyDescent="0.3">
      <c r="A185" s="1450"/>
      <c r="B185" s="976" t="s">
        <v>753</v>
      </c>
      <c r="C185" s="988"/>
      <c r="D185" s="989"/>
      <c r="E185" s="990"/>
      <c r="F185" s="991"/>
      <c r="G185" s="992"/>
      <c r="H185" s="993"/>
      <c r="I185" s="993"/>
      <c r="J185" s="990"/>
      <c r="K185" s="978"/>
      <c r="L185" s="436"/>
      <c r="M185" s="436"/>
      <c r="N185" s="419"/>
    </row>
    <row r="186" spans="1:14" ht="15.6" x14ac:dyDescent="0.3">
      <c r="A186" s="1450"/>
      <c r="B186" s="976" t="s">
        <v>754</v>
      </c>
      <c r="C186" s="988"/>
      <c r="D186" s="989"/>
      <c r="E186" s="990"/>
      <c r="F186" s="991"/>
      <c r="G186" s="992"/>
      <c r="H186" s="993"/>
      <c r="I186" s="993"/>
      <c r="J186" s="990"/>
      <c r="K186" s="978"/>
      <c r="L186" s="435"/>
      <c r="M186" s="435"/>
      <c r="N186" s="435"/>
    </row>
    <row r="187" spans="1:14" x14ac:dyDescent="0.25">
      <c r="A187" s="1450"/>
      <c r="B187" s="976" t="s">
        <v>755</v>
      </c>
      <c r="C187" s="988"/>
      <c r="D187" s="989"/>
      <c r="E187" s="990"/>
      <c r="F187" s="991"/>
      <c r="G187" s="992"/>
      <c r="H187" s="993"/>
      <c r="I187" s="993"/>
      <c r="J187" s="990"/>
      <c r="K187" s="978"/>
      <c r="L187" s="440"/>
    </row>
    <row r="188" spans="1:14" x14ac:dyDescent="0.25">
      <c r="A188" s="1450"/>
      <c r="B188" s="994" t="s">
        <v>718</v>
      </c>
      <c r="C188" s="988"/>
      <c r="D188" s="989"/>
      <c r="E188" s="990"/>
      <c r="F188" s="991"/>
      <c r="G188" s="992"/>
      <c r="H188" s="993"/>
      <c r="I188" s="993"/>
      <c r="J188" s="990"/>
      <c r="K188" s="978"/>
      <c r="L188" s="440"/>
    </row>
    <row r="189" spans="1:14" x14ac:dyDescent="0.25">
      <c r="A189" s="1450"/>
      <c r="B189" s="976"/>
      <c r="C189" s="988"/>
      <c r="D189" s="989"/>
      <c r="E189" s="990"/>
      <c r="F189" s="991"/>
      <c r="G189" s="992"/>
      <c r="H189" s="993"/>
      <c r="I189" s="993"/>
      <c r="J189" s="990"/>
      <c r="K189" s="978"/>
    </row>
    <row r="190" spans="1:14" s="686" customFormat="1" ht="20.100000000000001" customHeight="1" x14ac:dyDescent="0.3">
      <c r="A190" s="1450"/>
      <c r="B190" s="1020" t="s">
        <v>73</v>
      </c>
      <c r="C190" s="697"/>
      <c r="D190" s="698"/>
      <c r="E190" s="699"/>
      <c r="F190" s="698"/>
      <c r="G190" s="700"/>
      <c r="H190" s="1018">
        <f>SUM(H183+H168+H153+H134+H113+H102+H88+H79)</f>
        <v>0</v>
      </c>
      <c r="I190" s="1018">
        <f>SUM(I183+I168+I153+I134+I113+I102+I88+I79)</f>
        <v>0</v>
      </c>
      <c r="J190" s="1018">
        <f>SUM(J183+J168+J153+J134+J113+J102+J88+J79)</f>
        <v>0</v>
      </c>
      <c r="K190" s="701"/>
    </row>
    <row r="191" spans="1:14" ht="15.6" x14ac:dyDescent="0.3">
      <c r="A191" s="1450"/>
      <c r="B191" s="1021" t="s">
        <v>74</v>
      </c>
      <c r="C191" s="444"/>
      <c r="D191" s="460"/>
      <c r="E191" s="692"/>
      <c r="F191" s="460"/>
      <c r="G191" s="461"/>
      <c r="H191" s="1017">
        <f>H190*15%</f>
        <v>0</v>
      </c>
      <c r="I191" s="1017">
        <f>I190*0.15</f>
        <v>0</v>
      </c>
      <c r="J191" s="1017">
        <f>J190*0.15</f>
        <v>0</v>
      </c>
      <c r="K191" s="451" t="s">
        <v>316</v>
      </c>
    </row>
    <row r="192" spans="1:14" s="686" customFormat="1" ht="20.100000000000001" customHeight="1" x14ac:dyDescent="0.3">
      <c r="A192" s="1450"/>
      <c r="B192" s="1020" t="s">
        <v>75</v>
      </c>
      <c r="C192" s="698"/>
      <c r="D192" s="698"/>
      <c r="E192" s="699"/>
      <c r="F192" s="698"/>
      <c r="G192" s="700"/>
      <c r="H192" s="1018">
        <f>H190+H191</f>
        <v>0</v>
      </c>
      <c r="I192" s="1018">
        <f>I190+I191</f>
        <v>0</v>
      </c>
      <c r="J192" s="1018">
        <f>J190+J191</f>
        <v>0</v>
      </c>
      <c r="K192" s="701"/>
    </row>
    <row r="193" spans="1:18" ht="15.6" x14ac:dyDescent="0.3">
      <c r="A193" s="1450"/>
      <c r="B193" s="976" t="s">
        <v>79</v>
      </c>
      <c r="C193" s="351"/>
      <c r="E193" s="685"/>
      <c r="G193" s="440"/>
      <c r="H193" s="1011">
        <v>0</v>
      </c>
      <c r="I193" s="1017">
        <v>0</v>
      </c>
      <c r="J193" s="1011">
        <f>H193+I193</f>
        <v>0</v>
      </c>
      <c r="K193" s="451" t="s">
        <v>316</v>
      </c>
    </row>
    <row r="194" spans="1:18" ht="16.2" thickBot="1" x14ac:dyDescent="0.3">
      <c r="A194" s="1450"/>
      <c r="B194" s="455" t="s">
        <v>80</v>
      </c>
      <c r="C194" s="431"/>
      <c r="E194" s="685"/>
      <c r="G194" s="440"/>
      <c r="H194" s="1011">
        <v>0</v>
      </c>
      <c r="I194" s="1017">
        <v>0</v>
      </c>
      <c r="J194" s="1011">
        <f>H194+I194</f>
        <v>0</v>
      </c>
      <c r="K194" s="451" t="s">
        <v>316</v>
      </c>
    </row>
    <row r="195" spans="1:18" ht="27.75" customHeight="1" thickBot="1" x14ac:dyDescent="0.35">
      <c r="A195" s="1450"/>
      <c r="B195" s="1022" t="s">
        <v>320</v>
      </c>
      <c r="C195" s="693"/>
      <c r="D195" s="694"/>
      <c r="E195" s="695"/>
      <c r="F195" s="694"/>
      <c r="G195" s="696"/>
      <c r="H195" s="1019">
        <f>+H192+H193+H194</f>
        <v>0</v>
      </c>
      <c r="I195" s="1019">
        <f>+I192+I193+I194</f>
        <v>0</v>
      </c>
      <c r="J195" s="1019">
        <f>+J192+J193+J194</f>
        <v>0</v>
      </c>
      <c r="K195" s="702"/>
    </row>
    <row r="196" spans="1:18" ht="17.399999999999999" x14ac:dyDescent="0.3">
      <c r="B196" s="441"/>
      <c r="C196" s="441"/>
      <c r="D196" s="442"/>
      <c r="E196" s="464"/>
      <c r="F196" s="442"/>
      <c r="G196" s="442"/>
      <c r="H196" s="442"/>
      <c r="I196" s="442"/>
      <c r="J196" s="443"/>
      <c r="K196" s="443"/>
    </row>
    <row r="197" spans="1:18" ht="43.5" customHeight="1" x14ac:dyDescent="0.25">
      <c r="B197" s="1451"/>
      <c r="C197" s="1451"/>
      <c r="D197" s="1451"/>
      <c r="E197" s="1451"/>
      <c r="F197" s="1451"/>
      <c r="G197" s="1451"/>
      <c r="H197" s="1451"/>
      <c r="I197" s="1451"/>
      <c r="J197" s="1451"/>
      <c r="K197" s="1451"/>
    </row>
    <row r="198" spans="1:18" ht="21.6" thickBot="1" x14ac:dyDescent="0.45">
      <c r="B198" s="445" t="s">
        <v>833</v>
      </c>
      <c r="C198" s="445"/>
      <c r="D198" s="445"/>
      <c r="E198" s="463"/>
      <c r="F198" s="445"/>
      <c r="G198" s="445"/>
      <c r="H198" s="445"/>
      <c r="I198" s="445"/>
      <c r="J198" s="445"/>
      <c r="K198" s="446"/>
    </row>
    <row r="199" spans="1:18" x14ac:dyDescent="0.25">
      <c r="B199" s="967"/>
      <c r="C199" s="968"/>
      <c r="D199" s="968"/>
      <c r="E199" s="969"/>
      <c r="F199" s="968"/>
      <c r="G199" s="1023"/>
      <c r="H199" s="1024"/>
      <c r="I199" s="968"/>
      <c r="J199" s="968"/>
      <c r="K199" s="970"/>
    </row>
    <row r="200" spans="1:18" ht="31.2" x14ac:dyDescent="0.3">
      <c r="A200" s="1450" t="s">
        <v>756</v>
      </c>
      <c r="B200" s="971" t="s">
        <v>308</v>
      </c>
      <c r="C200" s="972" t="s">
        <v>838</v>
      </c>
      <c r="D200" s="972" t="s">
        <v>714</v>
      </c>
      <c r="E200" s="973" t="s">
        <v>56</v>
      </c>
      <c r="F200" s="974" t="s">
        <v>57</v>
      </c>
      <c r="G200" s="1452" t="s">
        <v>845</v>
      </c>
      <c r="H200" s="1453"/>
      <c r="I200" s="974" t="s">
        <v>59</v>
      </c>
      <c r="J200" s="972" t="s">
        <v>757</v>
      </c>
      <c r="K200" s="975" t="s">
        <v>61</v>
      </c>
      <c r="L200" s="430"/>
      <c r="M200" s="430"/>
      <c r="N200" s="419"/>
    </row>
    <row r="201" spans="1:18" ht="31.2" x14ac:dyDescent="0.3">
      <c r="A201" s="1450"/>
      <c r="B201" s="976"/>
      <c r="C201" s="977"/>
      <c r="D201" s="972"/>
      <c r="E201" s="973"/>
      <c r="F201" s="974"/>
      <c r="G201" s="1025" t="s">
        <v>62</v>
      </c>
      <c r="H201" s="1026" t="s">
        <v>63</v>
      </c>
      <c r="I201" s="972" t="s">
        <v>64</v>
      </c>
      <c r="J201" s="972" t="s">
        <v>65</v>
      </c>
      <c r="K201" s="978"/>
      <c r="L201" s="430"/>
      <c r="M201" s="430"/>
      <c r="N201" s="419"/>
      <c r="R201" s="429" t="s">
        <v>314</v>
      </c>
    </row>
    <row r="202" spans="1:18" ht="16.2" thickBot="1" x14ac:dyDescent="0.35">
      <c r="A202" s="1450"/>
      <c r="B202" s="979" t="s">
        <v>315</v>
      </c>
      <c r="C202" s="980"/>
      <c r="D202" s="981"/>
      <c r="E202" s="982"/>
      <c r="F202" s="983"/>
      <c r="G202" s="981"/>
      <c r="H202" s="984">
        <f>SUM(H203:H209)</f>
        <v>0</v>
      </c>
      <c r="I202" s="984">
        <f>SUM(I203:I209)</f>
        <v>0</v>
      </c>
      <c r="J202" s="985">
        <f>H202+I202</f>
        <v>0</v>
      </c>
      <c r="K202" s="986"/>
      <c r="L202" s="430"/>
      <c r="M202" s="430"/>
      <c r="N202" s="419"/>
      <c r="R202" s="429" t="s">
        <v>316</v>
      </c>
    </row>
    <row r="203" spans="1:18" ht="15.6" x14ac:dyDescent="0.3">
      <c r="A203" s="1450"/>
      <c r="B203" s="987" t="s">
        <v>717</v>
      </c>
      <c r="C203" s="988"/>
      <c r="D203" s="989"/>
      <c r="E203" s="990"/>
      <c r="F203" s="991"/>
      <c r="G203" s="992"/>
      <c r="H203" s="993"/>
      <c r="I203" s="993"/>
      <c r="J203" s="990"/>
      <c r="K203" s="978"/>
      <c r="L203" s="430"/>
      <c r="M203" s="430"/>
      <c r="N203" s="419"/>
      <c r="R203" s="429" t="s">
        <v>317</v>
      </c>
    </row>
    <row r="204" spans="1:18" ht="15.6" x14ac:dyDescent="0.3">
      <c r="A204" s="1450"/>
      <c r="B204" s="987" t="s">
        <v>840</v>
      </c>
      <c r="C204" s="988"/>
      <c r="D204" s="989"/>
      <c r="E204" s="990"/>
      <c r="F204" s="991"/>
      <c r="G204" s="992"/>
      <c r="H204" s="993"/>
      <c r="I204" s="993"/>
      <c r="J204" s="990"/>
      <c r="K204" s="978"/>
      <c r="L204" s="430"/>
      <c r="M204" s="430"/>
      <c r="N204" s="419"/>
      <c r="R204" s="429" t="s">
        <v>318</v>
      </c>
    </row>
    <row r="205" spans="1:18" ht="15.6" x14ac:dyDescent="0.3">
      <c r="A205" s="1450"/>
      <c r="B205" s="987" t="s">
        <v>842</v>
      </c>
      <c r="C205" s="988"/>
      <c r="D205" s="989"/>
      <c r="E205" s="990"/>
      <c r="F205" s="991"/>
      <c r="G205" s="992"/>
      <c r="H205" s="993"/>
      <c r="I205" s="993"/>
      <c r="J205" s="990"/>
      <c r="K205" s="978"/>
      <c r="L205" s="430"/>
      <c r="M205" s="430"/>
      <c r="N205" s="419"/>
    </row>
    <row r="206" spans="1:18" ht="15.6" x14ac:dyDescent="0.3">
      <c r="A206" s="1450"/>
      <c r="B206" s="987" t="s">
        <v>843</v>
      </c>
      <c r="C206" s="988"/>
      <c r="D206" s="989"/>
      <c r="E206" s="990"/>
      <c r="F206" s="991"/>
      <c r="G206" s="992"/>
      <c r="H206" s="993"/>
      <c r="I206" s="993"/>
      <c r="J206" s="990"/>
      <c r="K206" s="978"/>
      <c r="L206" s="430"/>
      <c r="M206" s="430"/>
      <c r="N206" s="419"/>
    </row>
    <row r="207" spans="1:18" ht="15.6" x14ac:dyDescent="0.3">
      <c r="A207" s="1450"/>
      <c r="B207" s="987" t="s">
        <v>844</v>
      </c>
      <c r="C207" s="988"/>
      <c r="D207" s="989"/>
      <c r="E207" s="990"/>
      <c r="F207" s="991"/>
      <c r="G207" s="992"/>
      <c r="H207" s="993"/>
      <c r="I207" s="993"/>
      <c r="J207" s="990"/>
      <c r="K207" s="978"/>
      <c r="L207" s="430"/>
      <c r="M207" s="430"/>
      <c r="N207" s="419"/>
    </row>
    <row r="208" spans="1:18" ht="15.6" x14ac:dyDescent="0.3">
      <c r="A208" s="1450"/>
      <c r="B208" s="994" t="s">
        <v>718</v>
      </c>
      <c r="C208" s="988"/>
      <c r="D208" s="989"/>
      <c r="E208" s="990"/>
      <c r="F208" s="991"/>
      <c r="G208" s="992"/>
      <c r="H208" s="993"/>
      <c r="I208" s="993"/>
      <c r="J208" s="990"/>
      <c r="K208" s="978"/>
      <c r="L208" s="430"/>
      <c r="M208" s="430"/>
      <c r="N208" s="419"/>
    </row>
    <row r="209" spans="1:14" ht="15.6" x14ac:dyDescent="0.3">
      <c r="A209" s="1450"/>
      <c r="B209" s="995"/>
      <c r="C209" s="988"/>
      <c r="D209" s="989"/>
      <c r="E209" s="990"/>
      <c r="F209" s="991"/>
      <c r="G209" s="992"/>
      <c r="H209" s="993"/>
      <c r="I209" s="993"/>
      <c r="J209" s="990"/>
      <c r="K209" s="978"/>
      <c r="L209" s="430"/>
      <c r="M209" s="430"/>
      <c r="N209" s="419"/>
    </row>
    <row r="210" spans="1:14" ht="16.2" thickBot="1" x14ac:dyDescent="0.35">
      <c r="A210" s="1450"/>
      <c r="B210" s="996" t="s">
        <v>319</v>
      </c>
      <c r="C210" s="980"/>
      <c r="D210" s="981"/>
      <c r="E210" s="982"/>
      <c r="F210" s="983"/>
      <c r="G210" s="981"/>
      <c r="H210" s="984">
        <f>H211+H225+H236+H257+H276+H291+H306</f>
        <v>0</v>
      </c>
      <c r="I210" s="984">
        <f t="shared" ref="I210" si="1">I211+I225+I236+I257+I276+I291+I306</f>
        <v>0</v>
      </c>
      <c r="J210" s="984">
        <f>J211+J225+J236+J257+J276+J291+J306</f>
        <v>0</v>
      </c>
      <c r="K210" s="986"/>
      <c r="L210" s="430"/>
      <c r="M210" s="430"/>
      <c r="N210" s="419"/>
    </row>
    <row r="211" spans="1:14" ht="15.6" x14ac:dyDescent="0.3">
      <c r="A211" s="1450"/>
      <c r="B211" s="997" t="s">
        <v>847</v>
      </c>
      <c r="C211" s="998"/>
      <c r="D211" s="999"/>
      <c r="E211" s="1000"/>
      <c r="F211" s="1001"/>
      <c r="G211" s="999"/>
      <c r="H211" s="1002">
        <f>SUM(H212:H224)</f>
        <v>0</v>
      </c>
      <c r="I211" s="1002">
        <f>SUM(I212:I224)</f>
        <v>0</v>
      </c>
      <c r="J211" s="1002">
        <f>SUM(J212:J224)</f>
        <v>0</v>
      </c>
      <c r="K211" s="1003"/>
      <c r="L211" s="430"/>
      <c r="M211" s="430"/>
      <c r="N211" s="419"/>
    </row>
    <row r="212" spans="1:14" ht="15.6" x14ac:dyDescent="0.3">
      <c r="A212" s="1450"/>
      <c r="B212" s="987" t="s">
        <v>719</v>
      </c>
      <c r="C212" s="988"/>
      <c r="D212" s="989"/>
      <c r="E212" s="990"/>
      <c r="F212" s="991"/>
      <c r="G212" s="992"/>
      <c r="H212" s="993"/>
      <c r="I212" s="993"/>
      <c r="J212" s="990"/>
      <c r="K212" s="978"/>
      <c r="L212" s="430"/>
      <c r="M212" s="430"/>
      <c r="N212" s="419"/>
    </row>
    <row r="213" spans="1:14" ht="15.6" x14ac:dyDescent="0.3">
      <c r="A213" s="1450"/>
      <c r="B213" s="987"/>
      <c r="C213" s="988"/>
      <c r="D213" s="989"/>
      <c r="E213" s="990"/>
      <c r="F213" s="991"/>
      <c r="G213" s="992"/>
      <c r="H213" s="993"/>
      <c r="I213" s="993"/>
      <c r="J213" s="990"/>
      <c r="K213" s="978"/>
      <c r="L213" s="430"/>
      <c r="M213" s="430"/>
      <c r="N213" s="419"/>
    </row>
    <row r="214" spans="1:14" ht="15.6" x14ac:dyDescent="0.3">
      <c r="A214" s="1450"/>
      <c r="B214" s="987" t="s">
        <v>720</v>
      </c>
      <c r="C214" s="988"/>
      <c r="D214" s="989"/>
      <c r="E214" s="990"/>
      <c r="F214" s="991"/>
      <c r="G214" s="992"/>
      <c r="H214" s="993"/>
      <c r="I214" s="993"/>
      <c r="J214" s="990"/>
      <c r="K214" s="978"/>
      <c r="L214" s="430"/>
      <c r="M214" s="430"/>
      <c r="N214" s="419"/>
    </row>
    <row r="215" spans="1:14" ht="15.6" x14ac:dyDescent="0.3">
      <c r="A215" s="1450"/>
      <c r="B215" s="987"/>
      <c r="C215" s="988"/>
      <c r="D215" s="989"/>
      <c r="E215" s="990"/>
      <c r="F215" s="991"/>
      <c r="G215" s="992"/>
      <c r="H215" s="993"/>
      <c r="I215" s="993"/>
      <c r="J215" s="990"/>
      <c r="K215" s="978"/>
      <c r="L215" s="430"/>
      <c r="M215" s="430"/>
      <c r="N215" s="419"/>
    </row>
    <row r="216" spans="1:14" ht="15.6" x14ac:dyDescent="0.3">
      <c r="A216" s="1450"/>
      <c r="B216" s="987" t="s">
        <v>721</v>
      </c>
      <c r="C216" s="988"/>
      <c r="D216" s="989"/>
      <c r="E216" s="990"/>
      <c r="F216" s="991"/>
      <c r="G216" s="992"/>
      <c r="H216" s="993"/>
      <c r="I216" s="993"/>
      <c r="J216" s="990"/>
      <c r="K216" s="978"/>
      <c r="L216" s="430"/>
      <c r="M216" s="430"/>
      <c r="N216" s="419"/>
    </row>
    <row r="217" spans="1:14" ht="15.6" x14ac:dyDescent="0.3">
      <c r="A217" s="1450"/>
      <c r="B217" s="987"/>
      <c r="C217" s="988"/>
      <c r="D217" s="989"/>
      <c r="E217" s="990"/>
      <c r="F217" s="991"/>
      <c r="G217" s="992"/>
      <c r="H217" s="993"/>
      <c r="I217" s="993"/>
      <c r="J217" s="990"/>
      <c r="K217" s="978"/>
      <c r="L217" s="430"/>
      <c r="M217" s="430"/>
      <c r="N217" s="419"/>
    </row>
    <row r="218" spans="1:14" ht="15.6" x14ac:dyDescent="0.3">
      <c r="A218" s="1450"/>
      <c r="B218" s="987" t="s">
        <v>722</v>
      </c>
      <c r="C218" s="988"/>
      <c r="D218" s="989"/>
      <c r="E218" s="990"/>
      <c r="F218" s="991"/>
      <c r="G218" s="992"/>
      <c r="H218" s="993"/>
      <c r="I218" s="993"/>
      <c r="J218" s="990"/>
      <c r="K218" s="978"/>
      <c r="L218" s="430"/>
      <c r="M218" s="430"/>
      <c r="N218" s="419"/>
    </row>
    <row r="219" spans="1:14" ht="15.6" x14ac:dyDescent="0.3">
      <c r="A219" s="1450"/>
      <c r="B219" s="987"/>
      <c r="C219" s="988"/>
      <c r="D219" s="989"/>
      <c r="E219" s="990"/>
      <c r="F219" s="991"/>
      <c r="G219" s="992"/>
      <c r="H219" s="993"/>
      <c r="I219" s="993"/>
      <c r="J219" s="990"/>
      <c r="K219" s="978"/>
      <c r="L219" s="430"/>
      <c r="M219" s="430"/>
      <c r="N219" s="419"/>
    </row>
    <row r="220" spans="1:14" ht="15.6" x14ac:dyDescent="0.3">
      <c r="A220" s="1450"/>
      <c r="B220" s="987" t="s">
        <v>723</v>
      </c>
      <c r="C220" s="988"/>
      <c r="D220" s="989"/>
      <c r="E220" s="990"/>
      <c r="F220" s="991"/>
      <c r="G220" s="992"/>
      <c r="H220" s="993"/>
      <c r="I220" s="993"/>
      <c r="J220" s="990"/>
      <c r="K220" s="978"/>
      <c r="L220" s="430"/>
      <c r="M220" s="430"/>
      <c r="N220" s="419"/>
    </row>
    <row r="221" spans="1:14" ht="15.6" x14ac:dyDescent="0.3">
      <c r="A221" s="1450"/>
      <c r="B221" s="987"/>
      <c r="C221" s="988"/>
      <c r="D221" s="989"/>
      <c r="E221" s="990"/>
      <c r="F221" s="991"/>
      <c r="G221" s="992"/>
      <c r="H221" s="993"/>
      <c r="I221" s="993"/>
      <c r="J221" s="990"/>
      <c r="K221" s="978"/>
      <c r="L221" s="430"/>
      <c r="M221" s="430"/>
      <c r="N221" s="419"/>
    </row>
    <row r="222" spans="1:14" ht="15.6" x14ac:dyDescent="0.3">
      <c r="A222" s="1450"/>
      <c r="B222" s="994" t="s">
        <v>718</v>
      </c>
      <c r="C222" s="988"/>
      <c r="D222" s="989"/>
      <c r="E222" s="990"/>
      <c r="F222" s="991"/>
      <c r="G222" s="992"/>
      <c r="H222" s="993"/>
      <c r="I222" s="993"/>
      <c r="J222" s="990"/>
      <c r="K222" s="978"/>
      <c r="L222" s="430"/>
      <c r="M222" s="430"/>
      <c r="N222" s="419"/>
    </row>
    <row r="223" spans="1:14" ht="15.6" x14ac:dyDescent="0.3">
      <c r="A223" s="1450"/>
      <c r="B223" s="994"/>
      <c r="C223" s="988"/>
      <c r="D223" s="989"/>
      <c r="E223" s="990"/>
      <c r="F223" s="991"/>
      <c r="G223" s="992"/>
      <c r="H223" s="993"/>
      <c r="I223" s="993"/>
      <c r="J223" s="990"/>
      <c r="K223" s="978"/>
      <c r="L223" s="430"/>
      <c r="M223" s="430"/>
      <c r="N223" s="419"/>
    </row>
    <row r="224" spans="1:14" ht="15.6" x14ac:dyDescent="0.3">
      <c r="A224" s="1450"/>
      <c r="B224" s="994"/>
      <c r="C224" s="988"/>
      <c r="D224" s="989"/>
      <c r="E224" s="990"/>
      <c r="F224" s="991"/>
      <c r="G224" s="992"/>
      <c r="H224" s="993"/>
      <c r="I224" s="993"/>
      <c r="J224" s="990"/>
      <c r="K224" s="978"/>
      <c r="L224" s="430"/>
      <c r="M224" s="430"/>
      <c r="N224" s="419"/>
    </row>
    <row r="225" spans="1:14" ht="15.6" x14ac:dyDescent="0.3">
      <c r="A225" s="1450"/>
      <c r="B225" s="1004" t="s">
        <v>67</v>
      </c>
      <c r="C225" s="1005"/>
      <c r="D225" s="1005"/>
      <c r="E225" s="1006"/>
      <c r="F225" s="1005"/>
      <c r="G225" s="1005"/>
      <c r="H225" s="1007">
        <f>SUM(H226:H235)</f>
        <v>0</v>
      </c>
      <c r="I225" s="1008">
        <f>SUM(I226:I235)</f>
        <v>0</v>
      </c>
      <c r="J225" s="1008">
        <f>SUM(J226:J235)</f>
        <v>0</v>
      </c>
      <c r="K225" s="1009"/>
      <c r="L225" s="430"/>
      <c r="M225" s="430"/>
      <c r="N225" s="419"/>
    </row>
    <row r="226" spans="1:14" ht="15.6" x14ac:dyDescent="0.3">
      <c r="A226" s="1450"/>
      <c r="B226" s="976" t="s">
        <v>724</v>
      </c>
      <c r="C226" s="988"/>
      <c r="D226" s="989"/>
      <c r="E226" s="990"/>
      <c r="F226" s="991"/>
      <c r="G226" s="992"/>
      <c r="H226" s="993"/>
      <c r="I226" s="993"/>
      <c r="J226" s="990"/>
      <c r="K226" s="978"/>
      <c r="L226" s="434"/>
      <c r="M226" s="434"/>
      <c r="N226" s="434"/>
    </row>
    <row r="227" spans="1:14" ht="15.6" x14ac:dyDescent="0.3">
      <c r="A227" s="1450"/>
      <c r="B227" s="976"/>
      <c r="C227" s="988"/>
      <c r="D227" s="989"/>
      <c r="E227" s="990"/>
      <c r="F227" s="991"/>
      <c r="G227" s="992"/>
      <c r="H227" s="993"/>
      <c r="I227" s="993"/>
      <c r="J227" s="990"/>
      <c r="K227" s="978"/>
      <c r="L227" s="434"/>
      <c r="M227" s="434"/>
      <c r="N227" s="435"/>
    </row>
    <row r="228" spans="1:14" ht="15.6" x14ac:dyDescent="0.3">
      <c r="A228" s="1450"/>
      <c r="B228" s="976" t="s">
        <v>725</v>
      </c>
      <c r="C228" s="988"/>
      <c r="D228" s="989"/>
      <c r="E228" s="990"/>
      <c r="F228" s="991"/>
      <c r="G228" s="992"/>
      <c r="H228" s="993"/>
      <c r="I228" s="993"/>
      <c r="J228" s="990"/>
      <c r="K228" s="978"/>
      <c r="L228" s="434"/>
      <c r="M228" s="434"/>
      <c r="N228" s="435"/>
    </row>
    <row r="229" spans="1:14" ht="15.6" x14ac:dyDescent="0.3">
      <c r="A229" s="1450"/>
      <c r="B229" s="976"/>
      <c r="C229" s="988"/>
      <c r="D229" s="989"/>
      <c r="E229" s="990"/>
      <c r="F229" s="991"/>
      <c r="G229" s="992"/>
      <c r="H229" s="993"/>
      <c r="I229" s="993"/>
      <c r="J229" s="990"/>
      <c r="K229" s="978"/>
      <c r="L229" s="434"/>
      <c r="M229" s="434"/>
      <c r="N229" s="435"/>
    </row>
    <row r="230" spans="1:14" ht="15.6" x14ac:dyDescent="0.3">
      <c r="A230" s="1450"/>
      <c r="B230" s="976" t="s">
        <v>726</v>
      </c>
      <c r="C230" s="988"/>
      <c r="D230" s="989"/>
      <c r="E230" s="990"/>
      <c r="F230" s="991"/>
      <c r="G230" s="992"/>
      <c r="H230" s="993"/>
      <c r="I230" s="993"/>
      <c r="J230" s="990"/>
      <c r="K230" s="978"/>
      <c r="L230" s="434"/>
      <c r="M230" s="434"/>
      <c r="N230" s="435"/>
    </row>
    <row r="231" spans="1:14" ht="15.6" x14ac:dyDescent="0.3">
      <c r="A231" s="1450"/>
      <c r="B231" s="976"/>
      <c r="C231" s="988"/>
      <c r="D231" s="989"/>
      <c r="E231" s="990"/>
      <c r="F231" s="991"/>
      <c r="G231" s="992"/>
      <c r="H231" s="993"/>
      <c r="I231" s="993"/>
      <c r="J231" s="990"/>
      <c r="K231" s="978"/>
      <c r="L231" s="434"/>
      <c r="M231" s="434"/>
      <c r="N231" s="435"/>
    </row>
    <row r="232" spans="1:14" ht="15.6" x14ac:dyDescent="0.3">
      <c r="A232" s="1450"/>
      <c r="B232" s="994" t="s">
        <v>718</v>
      </c>
      <c r="C232" s="988"/>
      <c r="D232" s="989"/>
      <c r="E232" s="990"/>
      <c r="F232" s="991"/>
      <c r="G232" s="992"/>
      <c r="H232" s="993"/>
      <c r="I232" s="993"/>
      <c r="J232" s="990"/>
      <c r="K232" s="978"/>
      <c r="L232" s="434"/>
      <c r="M232" s="434"/>
      <c r="N232" s="435"/>
    </row>
    <row r="233" spans="1:14" ht="15.6" x14ac:dyDescent="0.3">
      <c r="A233" s="1450"/>
      <c r="B233" s="976"/>
      <c r="C233" s="988"/>
      <c r="D233" s="989"/>
      <c r="E233" s="990"/>
      <c r="F233" s="991"/>
      <c r="G233" s="992"/>
      <c r="H233" s="993"/>
      <c r="I233" s="993"/>
      <c r="J233" s="990"/>
      <c r="K233" s="978"/>
      <c r="L233" s="434"/>
      <c r="M233" s="434"/>
      <c r="N233" s="435"/>
    </row>
    <row r="234" spans="1:14" ht="15.6" x14ac:dyDescent="0.3">
      <c r="A234" s="1450"/>
      <c r="B234" s="976"/>
      <c r="C234" s="988"/>
      <c r="D234" s="989"/>
      <c r="E234" s="990"/>
      <c r="F234" s="991"/>
      <c r="G234" s="992"/>
      <c r="H234" s="993"/>
      <c r="I234" s="993"/>
      <c r="J234" s="990"/>
      <c r="K234" s="978"/>
      <c r="L234" s="434"/>
      <c r="M234" s="434"/>
      <c r="N234" s="435"/>
    </row>
    <row r="235" spans="1:14" ht="15.6" x14ac:dyDescent="0.3">
      <c r="A235" s="1450"/>
      <c r="B235" s="976"/>
      <c r="C235" s="988"/>
      <c r="D235" s="989"/>
      <c r="E235" s="990"/>
      <c r="F235" s="991"/>
      <c r="G235" s="992"/>
      <c r="H235" s="993"/>
      <c r="I235" s="993"/>
      <c r="J235" s="990"/>
      <c r="K235" s="978"/>
      <c r="L235" s="434"/>
      <c r="M235" s="434"/>
      <c r="N235" s="435"/>
    </row>
    <row r="236" spans="1:14" ht="15.6" x14ac:dyDescent="0.3">
      <c r="A236" s="1450"/>
      <c r="B236" s="1004" t="s">
        <v>68</v>
      </c>
      <c r="C236" s="1005"/>
      <c r="D236" s="1014"/>
      <c r="E236" s="1015"/>
      <c r="F236" s="1014"/>
      <c r="G236" s="1014"/>
      <c r="H236" s="1007">
        <f>SUM(H237:H256)</f>
        <v>0</v>
      </c>
      <c r="I236" s="1008">
        <f>SUM(I237:I256)</f>
        <v>0</v>
      </c>
      <c r="J236" s="1008">
        <f>SUM(J237:J256)</f>
        <v>0</v>
      </c>
      <c r="K236" s="1016"/>
      <c r="L236" s="434"/>
      <c r="M236" s="434"/>
      <c r="N236" s="435"/>
    </row>
    <row r="237" spans="1:14" ht="15.6" x14ac:dyDescent="0.3">
      <c r="A237" s="1450"/>
      <c r="B237" s="976" t="s">
        <v>727</v>
      </c>
      <c r="C237" s="988"/>
      <c r="D237" s="989"/>
      <c r="E237" s="990"/>
      <c r="F237" s="991"/>
      <c r="G237" s="992"/>
      <c r="H237" s="993"/>
      <c r="I237" s="993"/>
      <c r="J237" s="990"/>
      <c r="K237" s="978"/>
      <c r="L237" s="434"/>
      <c r="M237" s="434"/>
      <c r="N237" s="435"/>
    </row>
    <row r="238" spans="1:14" ht="15.6" x14ac:dyDescent="0.3">
      <c r="A238" s="1450"/>
      <c r="B238" s="976"/>
      <c r="C238" s="988"/>
      <c r="D238" s="989"/>
      <c r="E238" s="990"/>
      <c r="F238" s="991"/>
      <c r="G238" s="992"/>
      <c r="H238" s="993"/>
      <c r="I238" s="993"/>
      <c r="J238" s="990"/>
      <c r="K238" s="978"/>
      <c r="L238" s="434"/>
      <c r="M238" s="434"/>
      <c r="N238" s="435"/>
    </row>
    <row r="239" spans="1:14" ht="15.6" x14ac:dyDescent="0.3">
      <c r="A239" s="1450"/>
      <c r="B239" s="976" t="s">
        <v>728</v>
      </c>
      <c r="C239" s="988"/>
      <c r="D239" s="989"/>
      <c r="E239" s="990"/>
      <c r="F239" s="991"/>
      <c r="G239" s="992"/>
      <c r="H239" s="993"/>
      <c r="I239" s="993"/>
      <c r="J239" s="990"/>
      <c r="K239" s="978"/>
      <c r="L239" s="434"/>
      <c r="M239" s="434"/>
      <c r="N239" s="435"/>
    </row>
    <row r="240" spans="1:14" ht="15.6" x14ac:dyDescent="0.3">
      <c r="A240" s="1450"/>
      <c r="B240" s="976"/>
      <c r="C240" s="988"/>
      <c r="D240" s="989"/>
      <c r="E240" s="990"/>
      <c r="F240" s="991"/>
      <c r="G240" s="992"/>
      <c r="H240" s="993"/>
      <c r="I240" s="993"/>
      <c r="J240" s="990"/>
      <c r="K240" s="978"/>
      <c r="L240" s="434"/>
      <c r="M240" s="434"/>
      <c r="N240" s="434"/>
    </row>
    <row r="241" spans="1:14" ht="15.6" x14ac:dyDescent="0.3">
      <c r="A241" s="1450"/>
      <c r="B241" s="976" t="s">
        <v>729</v>
      </c>
      <c r="C241" s="988"/>
      <c r="D241" s="989"/>
      <c r="E241" s="990"/>
      <c r="F241" s="991"/>
      <c r="G241" s="992"/>
      <c r="H241" s="993"/>
      <c r="I241" s="993"/>
      <c r="J241" s="990"/>
      <c r="K241" s="978"/>
      <c r="L241" s="436"/>
      <c r="M241" s="436"/>
      <c r="N241" s="435"/>
    </row>
    <row r="242" spans="1:14" ht="15.6" hidden="1" customHeight="1" x14ac:dyDescent="0.3">
      <c r="A242" s="1450"/>
      <c r="B242" s="976"/>
      <c r="C242" s="988"/>
      <c r="D242" s="989"/>
      <c r="E242" s="990"/>
      <c r="F242" s="991"/>
      <c r="G242" s="992"/>
      <c r="H242" s="993"/>
      <c r="I242" s="993"/>
      <c r="J242" s="990"/>
      <c r="K242" s="978"/>
      <c r="L242" s="436"/>
      <c r="M242" s="436"/>
      <c r="N242" s="435"/>
    </row>
    <row r="243" spans="1:14" ht="15.6" x14ac:dyDescent="0.3">
      <c r="A243" s="1450"/>
      <c r="B243" s="976" t="s">
        <v>730</v>
      </c>
      <c r="C243" s="988"/>
      <c r="D243" s="989"/>
      <c r="E243" s="990"/>
      <c r="F243" s="991"/>
      <c r="G243" s="992"/>
      <c r="H243" s="993"/>
      <c r="I243" s="993"/>
      <c r="J243" s="990"/>
      <c r="K243" s="978"/>
      <c r="L243" s="436"/>
      <c r="M243" s="436"/>
      <c r="N243" s="435"/>
    </row>
    <row r="244" spans="1:14" ht="15.6" x14ac:dyDescent="0.3">
      <c r="A244" s="1450"/>
      <c r="B244" s="976"/>
      <c r="C244" s="988"/>
      <c r="D244" s="989"/>
      <c r="E244" s="990"/>
      <c r="F244" s="991"/>
      <c r="G244" s="992"/>
      <c r="H244" s="993"/>
      <c r="I244" s="993"/>
      <c r="J244" s="990"/>
      <c r="K244" s="978"/>
      <c r="L244" s="436"/>
      <c r="M244" s="436"/>
      <c r="N244" s="435"/>
    </row>
    <row r="245" spans="1:14" ht="15.6" x14ac:dyDescent="0.3">
      <c r="A245" s="1450"/>
      <c r="B245" s="976" t="s">
        <v>731</v>
      </c>
      <c r="C245" s="988"/>
      <c r="D245" s="989"/>
      <c r="E245" s="990"/>
      <c r="F245" s="991"/>
      <c r="G245" s="992"/>
      <c r="H245" s="993"/>
      <c r="I245" s="993"/>
      <c r="J245" s="990"/>
      <c r="K245" s="978"/>
      <c r="L245" s="436"/>
      <c r="M245" s="436"/>
      <c r="N245" s="435"/>
    </row>
    <row r="246" spans="1:14" ht="15.6" x14ac:dyDescent="0.3">
      <c r="A246" s="1450"/>
      <c r="B246" s="976"/>
      <c r="C246" s="988"/>
      <c r="D246" s="989"/>
      <c r="E246" s="990"/>
      <c r="F246" s="991"/>
      <c r="G246" s="992"/>
      <c r="H246" s="993"/>
      <c r="I246" s="993"/>
      <c r="J246" s="990"/>
      <c r="K246" s="978"/>
      <c r="L246" s="436"/>
      <c r="M246" s="436"/>
      <c r="N246" s="435"/>
    </row>
    <row r="247" spans="1:14" ht="15.6" x14ac:dyDescent="0.3">
      <c r="A247" s="1450"/>
      <c r="B247" s="976" t="s">
        <v>732</v>
      </c>
      <c r="C247" s="988"/>
      <c r="D247" s="989"/>
      <c r="E247" s="990"/>
      <c r="F247" s="991"/>
      <c r="G247" s="992"/>
      <c r="H247" s="993"/>
      <c r="I247" s="993"/>
      <c r="J247" s="990"/>
      <c r="K247" s="978"/>
      <c r="L247" s="436"/>
      <c r="M247" s="436"/>
      <c r="N247" s="435"/>
    </row>
    <row r="248" spans="1:14" ht="15.6" x14ac:dyDescent="0.3">
      <c r="A248" s="1450"/>
      <c r="B248" s="976"/>
      <c r="C248" s="988"/>
      <c r="D248" s="989"/>
      <c r="E248" s="990"/>
      <c r="F248" s="991"/>
      <c r="G248" s="992"/>
      <c r="H248" s="993"/>
      <c r="I248" s="993"/>
      <c r="J248" s="990"/>
      <c r="K248" s="978"/>
      <c r="L248" s="436"/>
      <c r="M248" s="436"/>
      <c r="N248" s="435"/>
    </row>
    <row r="249" spans="1:14" ht="15.6" x14ac:dyDescent="0.3">
      <c r="A249" s="1450"/>
      <c r="B249" s="976" t="s">
        <v>733</v>
      </c>
      <c r="C249" s="988"/>
      <c r="D249" s="989"/>
      <c r="E249" s="990"/>
      <c r="F249" s="991"/>
      <c r="G249" s="992"/>
      <c r="H249" s="993"/>
      <c r="I249" s="993"/>
      <c r="J249" s="990"/>
      <c r="K249" s="978"/>
      <c r="L249" s="436"/>
      <c r="M249" s="436"/>
      <c r="N249" s="435"/>
    </row>
    <row r="250" spans="1:14" ht="15.6" x14ac:dyDescent="0.3">
      <c r="A250" s="1450"/>
      <c r="B250" s="976"/>
      <c r="C250" s="988"/>
      <c r="D250" s="989"/>
      <c r="E250" s="990"/>
      <c r="F250" s="991"/>
      <c r="G250" s="992"/>
      <c r="H250" s="993"/>
      <c r="I250" s="993"/>
      <c r="J250" s="990"/>
      <c r="K250" s="978"/>
      <c r="L250" s="436"/>
      <c r="M250" s="436"/>
      <c r="N250" s="435"/>
    </row>
    <row r="251" spans="1:14" ht="15.6" x14ac:dyDescent="0.3">
      <c r="A251" s="1450"/>
      <c r="B251" s="976" t="s">
        <v>734</v>
      </c>
      <c r="C251" s="988"/>
      <c r="D251" s="989"/>
      <c r="E251" s="990"/>
      <c r="F251" s="991"/>
      <c r="G251" s="992"/>
      <c r="H251" s="993"/>
      <c r="I251" s="993"/>
      <c r="J251" s="990"/>
      <c r="K251" s="978"/>
      <c r="L251" s="436"/>
      <c r="M251" s="436"/>
      <c r="N251" s="435"/>
    </row>
    <row r="252" spans="1:14" ht="15.6" x14ac:dyDescent="0.3">
      <c r="A252" s="1450"/>
      <c r="B252" s="976"/>
      <c r="C252" s="988"/>
      <c r="D252" s="989"/>
      <c r="E252" s="990"/>
      <c r="F252" s="991"/>
      <c r="G252" s="992"/>
      <c r="H252" s="993"/>
      <c r="I252" s="993"/>
      <c r="J252" s="990"/>
      <c r="K252" s="978"/>
      <c r="L252" s="436"/>
      <c r="M252" s="436"/>
      <c r="N252" s="435"/>
    </row>
    <row r="253" spans="1:14" ht="15.6" x14ac:dyDescent="0.3">
      <c r="A253" s="1450"/>
      <c r="B253" s="994" t="s">
        <v>718</v>
      </c>
      <c r="C253" s="988"/>
      <c r="D253" s="989"/>
      <c r="E253" s="990"/>
      <c r="F253" s="991"/>
      <c r="G253" s="992"/>
      <c r="H253" s="993"/>
      <c r="I253" s="993"/>
      <c r="J253" s="990"/>
      <c r="K253" s="978"/>
      <c r="L253" s="436"/>
      <c r="M253" s="436"/>
      <c r="N253" s="435"/>
    </row>
    <row r="254" spans="1:14" ht="15.6" x14ac:dyDescent="0.3">
      <c r="A254" s="1450"/>
      <c r="B254" s="976"/>
      <c r="C254" s="988"/>
      <c r="D254" s="989"/>
      <c r="E254" s="990"/>
      <c r="F254" s="991"/>
      <c r="G254" s="992"/>
      <c r="H254" s="993"/>
      <c r="I254" s="993"/>
      <c r="J254" s="990"/>
      <c r="K254" s="978"/>
      <c r="L254" s="436"/>
      <c r="M254" s="436"/>
      <c r="N254" s="435"/>
    </row>
    <row r="255" spans="1:14" ht="15.6" x14ac:dyDescent="0.3">
      <c r="A255" s="1450"/>
      <c r="B255" s="976"/>
      <c r="C255" s="988"/>
      <c r="D255" s="989"/>
      <c r="E255" s="990"/>
      <c r="F255" s="991"/>
      <c r="G255" s="992"/>
      <c r="H255" s="993"/>
      <c r="I255" s="993"/>
      <c r="J255" s="990"/>
      <c r="K255" s="978"/>
      <c r="L255" s="436"/>
      <c r="M255" s="436"/>
      <c r="N255" s="435"/>
    </row>
    <row r="256" spans="1:14" ht="15.6" x14ac:dyDescent="0.3">
      <c r="A256" s="1450"/>
      <c r="B256" s="976"/>
      <c r="C256" s="988"/>
      <c r="D256" s="989"/>
      <c r="E256" s="990"/>
      <c r="F256" s="991"/>
      <c r="G256" s="992"/>
      <c r="H256" s="993"/>
      <c r="I256" s="993"/>
      <c r="J256" s="990"/>
      <c r="K256" s="978"/>
      <c r="L256" s="436"/>
      <c r="M256" s="436"/>
      <c r="N256" s="435"/>
    </row>
    <row r="257" spans="1:14" ht="15.6" x14ac:dyDescent="0.3">
      <c r="A257" s="1450"/>
      <c r="B257" s="1004" t="s">
        <v>69</v>
      </c>
      <c r="C257" s="1005"/>
      <c r="D257" s="1005"/>
      <c r="E257" s="1006"/>
      <c r="F257" s="1005"/>
      <c r="G257" s="1005"/>
      <c r="H257" s="1008">
        <f>SUM(H258:H275)</f>
        <v>0</v>
      </c>
      <c r="I257" s="1008">
        <f>SUM(I258:I275)</f>
        <v>0</v>
      </c>
      <c r="J257" s="1008">
        <f>SUM(J258:J275)</f>
        <v>0</v>
      </c>
      <c r="K257" s="1016"/>
      <c r="L257" s="436"/>
      <c r="M257" s="436"/>
      <c r="N257" s="435"/>
    </row>
    <row r="258" spans="1:14" ht="15.6" x14ac:dyDescent="0.3">
      <c r="A258" s="1450"/>
      <c r="B258" s="976" t="s">
        <v>735</v>
      </c>
      <c r="C258" s="988"/>
      <c r="D258" s="989"/>
      <c r="E258" s="990"/>
      <c r="F258" s="991"/>
      <c r="G258" s="992"/>
      <c r="H258" s="993"/>
      <c r="I258" s="993"/>
      <c r="J258" s="990"/>
      <c r="K258" s="978"/>
      <c r="L258" s="436"/>
      <c r="M258" s="436"/>
      <c r="N258" s="435"/>
    </row>
    <row r="259" spans="1:14" ht="15.6" x14ac:dyDescent="0.3">
      <c r="A259" s="1450"/>
      <c r="B259" s="976"/>
      <c r="C259" s="988"/>
      <c r="D259" s="989"/>
      <c r="E259" s="990"/>
      <c r="F259" s="991"/>
      <c r="G259" s="992"/>
      <c r="H259" s="993"/>
      <c r="I259" s="993"/>
      <c r="J259" s="990"/>
      <c r="K259" s="978"/>
      <c r="L259" s="436"/>
      <c r="M259" s="436"/>
      <c r="N259" s="435"/>
    </row>
    <row r="260" spans="1:14" ht="15.6" x14ac:dyDescent="0.3">
      <c r="A260" s="1450"/>
      <c r="B260" s="976" t="s">
        <v>736</v>
      </c>
      <c r="C260" s="988"/>
      <c r="D260" s="989"/>
      <c r="E260" s="990"/>
      <c r="F260" s="991"/>
      <c r="G260" s="992"/>
      <c r="H260" s="993"/>
      <c r="I260" s="993"/>
      <c r="J260" s="990"/>
      <c r="K260" s="978"/>
      <c r="L260" s="436"/>
      <c r="M260" s="436"/>
      <c r="N260" s="435"/>
    </row>
    <row r="261" spans="1:14" ht="15.6" x14ac:dyDescent="0.3">
      <c r="A261" s="1450"/>
      <c r="B261" s="976"/>
      <c r="C261" s="988"/>
      <c r="D261" s="989"/>
      <c r="E261" s="990"/>
      <c r="F261" s="991"/>
      <c r="G261" s="992"/>
      <c r="H261" s="993"/>
      <c r="I261" s="993"/>
      <c r="J261" s="990"/>
      <c r="K261" s="978"/>
      <c r="L261" s="436"/>
      <c r="M261" s="436"/>
      <c r="N261" s="435"/>
    </row>
    <row r="262" spans="1:14" ht="15.6" x14ac:dyDescent="0.3">
      <c r="A262" s="1450"/>
      <c r="B262" s="976" t="s">
        <v>737</v>
      </c>
      <c r="C262" s="988"/>
      <c r="D262" s="989"/>
      <c r="E262" s="990"/>
      <c r="F262" s="991"/>
      <c r="G262" s="992"/>
      <c r="H262" s="993"/>
      <c r="I262" s="993"/>
      <c r="J262" s="990"/>
      <c r="K262" s="978"/>
      <c r="L262" s="436"/>
      <c r="M262" s="436"/>
      <c r="N262" s="435"/>
    </row>
    <row r="263" spans="1:14" ht="15.6" x14ac:dyDescent="0.3">
      <c r="A263" s="1450"/>
      <c r="B263" s="976"/>
      <c r="C263" s="988"/>
      <c r="D263" s="989"/>
      <c r="E263" s="990"/>
      <c r="F263" s="991"/>
      <c r="G263" s="992"/>
      <c r="H263" s="993"/>
      <c r="I263" s="993"/>
      <c r="J263" s="990"/>
      <c r="K263" s="978"/>
      <c r="L263" s="436"/>
      <c r="M263" s="436"/>
      <c r="N263" s="435"/>
    </row>
    <row r="264" spans="1:14" ht="15.6" x14ac:dyDescent="0.3">
      <c r="A264" s="1450"/>
      <c r="B264" s="976" t="s">
        <v>738</v>
      </c>
      <c r="C264" s="988"/>
      <c r="D264" s="989"/>
      <c r="E264" s="990"/>
      <c r="F264" s="991"/>
      <c r="G264" s="992"/>
      <c r="H264" s="993"/>
      <c r="I264" s="993"/>
      <c r="J264" s="990"/>
      <c r="K264" s="978"/>
      <c r="L264" s="436"/>
      <c r="M264" s="436"/>
      <c r="N264" s="435"/>
    </row>
    <row r="265" spans="1:14" ht="15.6" x14ac:dyDescent="0.3">
      <c r="A265" s="1450"/>
      <c r="B265" s="976"/>
      <c r="C265" s="988"/>
      <c r="D265" s="989"/>
      <c r="E265" s="990"/>
      <c r="F265" s="991"/>
      <c r="G265" s="992"/>
      <c r="H265" s="993"/>
      <c r="I265" s="993"/>
      <c r="J265" s="990"/>
      <c r="K265" s="978"/>
      <c r="L265" s="436"/>
      <c r="M265" s="436"/>
      <c r="N265" s="435"/>
    </row>
    <row r="266" spans="1:14" ht="15.6" x14ac:dyDescent="0.3">
      <c r="A266" s="1450"/>
      <c r="B266" s="976" t="s">
        <v>739</v>
      </c>
      <c r="C266" s="988"/>
      <c r="D266" s="989"/>
      <c r="E266" s="990"/>
      <c r="F266" s="991"/>
      <c r="G266" s="992"/>
      <c r="H266" s="993"/>
      <c r="I266" s="993"/>
      <c r="J266" s="990"/>
      <c r="K266" s="978"/>
      <c r="L266" s="436"/>
      <c r="M266" s="436"/>
      <c r="N266" s="435"/>
    </row>
    <row r="267" spans="1:14" ht="15.6" x14ac:dyDescent="0.3">
      <c r="A267" s="1450"/>
      <c r="B267" s="976"/>
      <c r="C267" s="988"/>
      <c r="D267" s="989"/>
      <c r="E267" s="990"/>
      <c r="F267" s="991"/>
      <c r="G267" s="992"/>
      <c r="H267" s="993"/>
      <c r="I267" s="993"/>
      <c r="J267" s="990"/>
      <c r="K267" s="978"/>
      <c r="L267" s="436"/>
      <c r="M267" s="436"/>
      <c r="N267" s="435"/>
    </row>
    <row r="268" spans="1:14" ht="15.6" x14ac:dyDescent="0.3">
      <c r="A268" s="1450"/>
      <c r="B268" s="976" t="s">
        <v>740</v>
      </c>
      <c r="C268" s="988"/>
      <c r="D268" s="989"/>
      <c r="E268" s="990"/>
      <c r="F268" s="991"/>
      <c r="G268" s="992"/>
      <c r="H268" s="993"/>
      <c r="I268" s="993"/>
      <c r="J268" s="990"/>
      <c r="K268" s="978"/>
      <c r="L268" s="436"/>
      <c r="M268" s="436"/>
      <c r="N268" s="435"/>
    </row>
    <row r="269" spans="1:14" ht="15.6" customHeight="1" x14ac:dyDescent="0.3">
      <c r="A269" s="1450"/>
      <c r="B269" s="976"/>
      <c r="C269" s="988"/>
      <c r="D269" s="989"/>
      <c r="E269" s="990"/>
      <c r="F269" s="991"/>
      <c r="G269" s="992"/>
      <c r="H269" s="993"/>
      <c r="I269" s="993"/>
      <c r="J269" s="990"/>
      <c r="K269" s="978"/>
      <c r="L269" s="436"/>
      <c r="M269" s="436"/>
      <c r="N269" s="435"/>
    </row>
    <row r="270" spans="1:14" ht="15.6" x14ac:dyDescent="0.3">
      <c r="A270" s="1450"/>
      <c r="B270" s="976" t="s">
        <v>741</v>
      </c>
      <c r="C270" s="988"/>
      <c r="D270" s="989"/>
      <c r="E270" s="990"/>
      <c r="F270" s="991"/>
      <c r="G270" s="992"/>
      <c r="H270" s="993"/>
      <c r="I270" s="993"/>
      <c r="J270" s="990"/>
      <c r="K270" s="978"/>
      <c r="L270" s="436"/>
      <c r="M270" s="436"/>
      <c r="N270" s="435"/>
    </row>
    <row r="271" spans="1:14" ht="15.6" x14ac:dyDescent="0.3">
      <c r="A271" s="1450"/>
      <c r="B271" s="976"/>
      <c r="C271" s="988"/>
      <c r="D271" s="989"/>
      <c r="E271" s="990"/>
      <c r="F271" s="991"/>
      <c r="G271" s="992"/>
      <c r="H271" s="993"/>
      <c r="I271" s="993"/>
      <c r="J271" s="990"/>
      <c r="K271" s="978"/>
      <c r="L271" s="436"/>
      <c r="M271" s="436"/>
      <c r="N271" s="435"/>
    </row>
    <row r="272" spans="1:14" ht="15.6" x14ac:dyDescent="0.3">
      <c r="A272" s="1450"/>
      <c r="B272" s="994" t="s">
        <v>718</v>
      </c>
      <c r="C272" s="988"/>
      <c r="D272" s="989"/>
      <c r="E272" s="990"/>
      <c r="F272" s="991"/>
      <c r="G272" s="992"/>
      <c r="H272" s="993"/>
      <c r="I272" s="993"/>
      <c r="J272" s="990"/>
      <c r="K272" s="978"/>
      <c r="L272" s="436"/>
      <c r="M272" s="436"/>
      <c r="N272" s="435"/>
    </row>
    <row r="273" spans="1:14" ht="15.6" x14ac:dyDescent="0.3">
      <c r="A273" s="1450"/>
      <c r="B273" s="976"/>
      <c r="C273" s="988"/>
      <c r="D273" s="989"/>
      <c r="E273" s="990"/>
      <c r="F273" s="991"/>
      <c r="G273" s="992"/>
      <c r="H273" s="993"/>
      <c r="I273" s="993"/>
      <c r="J273" s="990"/>
      <c r="K273" s="978"/>
      <c r="L273" s="436"/>
      <c r="M273" s="436"/>
      <c r="N273" s="435"/>
    </row>
    <row r="274" spans="1:14" ht="15.6" x14ac:dyDescent="0.3">
      <c r="A274" s="1450"/>
      <c r="B274" s="976"/>
      <c r="C274" s="988"/>
      <c r="D274" s="989"/>
      <c r="E274" s="990"/>
      <c r="F274" s="991"/>
      <c r="G274" s="992"/>
      <c r="H274" s="993"/>
      <c r="I274" s="993"/>
      <c r="J274" s="990"/>
      <c r="K274" s="978"/>
      <c r="L274" s="436"/>
      <c r="M274" s="436"/>
      <c r="N274" s="435"/>
    </row>
    <row r="275" spans="1:14" ht="15.6" x14ac:dyDescent="0.3">
      <c r="A275" s="1450"/>
      <c r="B275" s="976"/>
      <c r="C275" s="988"/>
      <c r="D275" s="989"/>
      <c r="E275" s="990"/>
      <c r="F275" s="991"/>
      <c r="G275" s="992"/>
      <c r="H275" s="993"/>
      <c r="I275" s="993"/>
      <c r="J275" s="990"/>
      <c r="K275" s="978"/>
      <c r="L275" s="436"/>
      <c r="M275" s="436"/>
      <c r="N275" s="435"/>
    </row>
    <row r="276" spans="1:14" ht="15.6" x14ac:dyDescent="0.3">
      <c r="A276" s="1450"/>
      <c r="B276" s="1004" t="s">
        <v>70</v>
      </c>
      <c r="C276" s="1005"/>
      <c r="D276" s="1005"/>
      <c r="E276" s="1006"/>
      <c r="F276" s="1005"/>
      <c r="G276" s="1005"/>
      <c r="H276" s="1008">
        <f>SUM(H277:H290)</f>
        <v>0</v>
      </c>
      <c r="I276" s="1008">
        <f>SUM(I277:I290)</f>
        <v>0</v>
      </c>
      <c r="J276" s="1008">
        <f>SUM(J277:J290)</f>
        <v>0</v>
      </c>
      <c r="K276" s="1016"/>
      <c r="L276" s="436"/>
      <c r="M276" s="436"/>
      <c r="N276" s="435"/>
    </row>
    <row r="277" spans="1:14" ht="15.6" x14ac:dyDescent="0.3">
      <c r="A277" s="1450"/>
      <c r="B277" s="976" t="s">
        <v>742</v>
      </c>
      <c r="C277" s="988"/>
      <c r="D277" s="989"/>
      <c r="E277" s="990"/>
      <c r="F277" s="991"/>
      <c r="G277" s="992"/>
      <c r="H277" s="993"/>
      <c r="I277" s="993"/>
      <c r="J277" s="990"/>
      <c r="K277" s="978"/>
      <c r="L277" s="436"/>
      <c r="M277" s="436"/>
      <c r="N277" s="435"/>
    </row>
    <row r="278" spans="1:14" ht="15.6" x14ac:dyDescent="0.3">
      <c r="A278" s="1450"/>
      <c r="B278" s="976"/>
      <c r="C278" s="988"/>
      <c r="D278" s="989"/>
      <c r="E278" s="990"/>
      <c r="F278" s="991"/>
      <c r="G278" s="992"/>
      <c r="H278" s="993"/>
      <c r="I278" s="993"/>
      <c r="J278" s="990"/>
      <c r="K278" s="978"/>
      <c r="L278" s="436"/>
      <c r="M278" s="436"/>
      <c r="N278" s="435"/>
    </row>
    <row r="279" spans="1:14" ht="15.6" x14ac:dyDescent="0.3">
      <c r="A279" s="1450"/>
      <c r="B279" s="976" t="s">
        <v>743</v>
      </c>
      <c r="C279" s="988"/>
      <c r="D279" s="989"/>
      <c r="E279" s="990"/>
      <c r="F279" s="991"/>
      <c r="G279" s="992"/>
      <c r="H279" s="993"/>
      <c r="I279" s="993"/>
      <c r="J279" s="990"/>
      <c r="K279" s="978"/>
      <c r="L279" s="436"/>
      <c r="M279" s="436"/>
      <c r="N279" s="435"/>
    </row>
    <row r="280" spans="1:14" ht="15.6" x14ac:dyDescent="0.3">
      <c r="A280" s="1450"/>
      <c r="B280" s="976"/>
      <c r="C280" s="988"/>
      <c r="D280" s="989"/>
      <c r="E280" s="990"/>
      <c r="F280" s="991"/>
      <c r="G280" s="992"/>
      <c r="H280" s="993"/>
      <c r="I280" s="993"/>
      <c r="J280" s="990"/>
      <c r="K280" s="978"/>
      <c r="L280" s="436"/>
      <c r="M280" s="436"/>
      <c r="N280" s="435"/>
    </row>
    <row r="281" spans="1:14" ht="15.6" x14ac:dyDescent="0.3">
      <c r="A281" s="1450"/>
      <c r="B281" s="976" t="s">
        <v>744</v>
      </c>
      <c r="C281" s="988"/>
      <c r="D281" s="989"/>
      <c r="E281" s="990"/>
      <c r="F281" s="991"/>
      <c r="G281" s="992"/>
      <c r="H281" s="993"/>
      <c r="I281" s="993"/>
      <c r="J281" s="990"/>
      <c r="K281" s="978"/>
      <c r="L281" s="436"/>
      <c r="M281" s="436"/>
      <c r="N281" s="435"/>
    </row>
    <row r="282" spans="1:14" ht="15.6" x14ac:dyDescent="0.3">
      <c r="A282" s="1450"/>
      <c r="B282" s="976"/>
      <c r="C282" s="988"/>
      <c r="D282" s="989"/>
      <c r="E282" s="990"/>
      <c r="F282" s="991"/>
      <c r="G282" s="992"/>
      <c r="H282" s="993"/>
      <c r="I282" s="993"/>
      <c r="J282" s="990"/>
      <c r="K282" s="978"/>
      <c r="L282" s="436"/>
      <c r="M282" s="436"/>
      <c r="N282" s="435"/>
    </row>
    <row r="283" spans="1:14" ht="15.6" x14ac:dyDescent="0.3">
      <c r="A283" s="1450"/>
      <c r="B283" s="976" t="s">
        <v>745</v>
      </c>
      <c r="C283" s="988"/>
      <c r="D283" s="989"/>
      <c r="E283" s="990"/>
      <c r="F283" s="991"/>
      <c r="G283" s="992"/>
      <c r="H283" s="993"/>
      <c r="I283" s="993"/>
      <c r="J283" s="990"/>
      <c r="K283" s="978"/>
      <c r="L283" s="436"/>
      <c r="M283" s="436"/>
      <c r="N283" s="435"/>
    </row>
    <row r="284" spans="1:14" ht="15.6" x14ac:dyDescent="0.3">
      <c r="A284" s="1450"/>
      <c r="B284" s="976"/>
      <c r="C284" s="988"/>
      <c r="D284" s="989"/>
      <c r="E284" s="990"/>
      <c r="F284" s="991"/>
      <c r="G284" s="992"/>
      <c r="H284" s="993"/>
      <c r="I284" s="993"/>
      <c r="J284" s="990"/>
      <c r="K284" s="978"/>
      <c r="L284" s="436"/>
      <c r="M284" s="436"/>
      <c r="N284" s="435"/>
    </row>
    <row r="285" spans="1:14" ht="15.6" x14ac:dyDescent="0.3">
      <c r="A285" s="1450"/>
      <c r="B285" s="976" t="s">
        <v>826</v>
      </c>
      <c r="C285" s="988"/>
      <c r="D285" s="989"/>
      <c r="E285" s="990"/>
      <c r="F285" s="991"/>
      <c r="G285" s="992"/>
      <c r="H285" s="993"/>
      <c r="I285" s="993"/>
      <c r="J285" s="990"/>
      <c r="K285" s="978"/>
      <c r="L285" s="436"/>
      <c r="M285" s="436"/>
      <c r="N285" s="435"/>
    </row>
    <row r="286" spans="1:14" ht="15.6" x14ac:dyDescent="0.3">
      <c r="A286" s="1450"/>
      <c r="B286" s="976"/>
      <c r="C286" s="988"/>
      <c r="D286" s="989"/>
      <c r="E286" s="990"/>
      <c r="F286" s="991"/>
      <c r="G286" s="992"/>
      <c r="H286" s="993"/>
      <c r="I286" s="993"/>
      <c r="J286" s="990"/>
      <c r="K286" s="978"/>
      <c r="L286" s="436"/>
      <c r="M286" s="436"/>
      <c r="N286" s="435"/>
    </row>
    <row r="287" spans="1:14" ht="15.6" x14ac:dyDescent="0.3">
      <c r="A287" s="1450"/>
      <c r="B287" s="994" t="s">
        <v>718</v>
      </c>
      <c r="C287" s="988"/>
      <c r="D287" s="989"/>
      <c r="E287" s="990"/>
      <c r="F287" s="991"/>
      <c r="G287" s="992"/>
      <c r="H287" s="993"/>
      <c r="I287" s="993"/>
      <c r="J287" s="990"/>
      <c r="K287" s="978"/>
      <c r="L287" s="436"/>
      <c r="M287" s="436"/>
      <c r="N287" s="435"/>
    </row>
    <row r="288" spans="1:14" ht="15.6" x14ac:dyDescent="0.3">
      <c r="A288" s="1450"/>
      <c r="B288" s="976"/>
      <c r="C288" s="988"/>
      <c r="D288" s="989"/>
      <c r="E288" s="990"/>
      <c r="F288" s="991"/>
      <c r="G288" s="992"/>
      <c r="H288" s="993"/>
      <c r="I288" s="993"/>
      <c r="J288" s="990"/>
      <c r="K288" s="978"/>
      <c r="L288" s="436"/>
      <c r="M288" s="436"/>
      <c r="N288" s="435"/>
    </row>
    <row r="289" spans="1:14" ht="15.6" customHeight="1" x14ac:dyDescent="0.3">
      <c r="A289" s="1450"/>
      <c r="B289" s="976"/>
      <c r="C289" s="988"/>
      <c r="D289" s="989"/>
      <c r="E289" s="990"/>
      <c r="F289" s="991"/>
      <c r="G289" s="992"/>
      <c r="H289" s="993"/>
      <c r="I289" s="993"/>
      <c r="J289" s="990"/>
      <c r="K289" s="978"/>
      <c r="L289" s="436"/>
      <c r="M289" s="436"/>
      <c r="N289" s="435"/>
    </row>
    <row r="290" spans="1:14" ht="15.6" x14ac:dyDescent="0.3">
      <c r="A290" s="1450"/>
      <c r="B290" s="976"/>
      <c r="C290" s="988"/>
      <c r="D290" s="989"/>
      <c r="E290" s="990"/>
      <c r="F290" s="991"/>
      <c r="G290" s="992"/>
      <c r="H290" s="993"/>
      <c r="I290" s="993"/>
      <c r="J290" s="990"/>
      <c r="K290" s="978"/>
      <c r="L290" s="436"/>
      <c r="M290" s="436"/>
      <c r="N290" s="435"/>
    </row>
    <row r="291" spans="1:14" ht="15.6" x14ac:dyDescent="0.3">
      <c r="A291" s="1450"/>
      <c r="B291" s="1004" t="s">
        <v>71</v>
      </c>
      <c r="C291" s="1005"/>
      <c r="D291" s="1005"/>
      <c r="E291" s="1006"/>
      <c r="F291" s="1005"/>
      <c r="G291" s="1005"/>
      <c r="H291" s="1008">
        <f>SUM(H292:H305)</f>
        <v>0</v>
      </c>
      <c r="I291" s="1008">
        <f>SUM(I292:I305)</f>
        <v>0</v>
      </c>
      <c r="J291" s="1008">
        <f>SUM(J292:J305)</f>
        <v>0</v>
      </c>
      <c r="K291" s="1016"/>
      <c r="L291" s="434"/>
      <c r="M291" s="434"/>
      <c r="N291" s="437"/>
    </row>
    <row r="292" spans="1:14" ht="15.6" x14ac:dyDescent="0.3">
      <c r="A292" s="1450"/>
      <c r="B292" s="976" t="s">
        <v>746</v>
      </c>
      <c r="C292" s="988"/>
      <c r="D292" s="989"/>
      <c r="E292" s="990"/>
      <c r="F292" s="991"/>
      <c r="G292" s="992"/>
      <c r="H292" s="993"/>
      <c r="I292" s="993"/>
      <c r="J292" s="990"/>
      <c r="K292" s="978"/>
      <c r="L292" s="434"/>
      <c r="M292" s="434"/>
      <c r="N292" s="437"/>
    </row>
    <row r="293" spans="1:14" ht="15.6" x14ac:dyDescent="0.3">
      <c r="A293" s="1450"/>
      <c r="B293" s="976"/>
      <c r="C293" s="988"/>
      <c r="D293" s="989"/>
      <c r="E293" s="990"/>
      <c r="F293" s="991"/>
      <c r="G293" s="992"/>
      <c r="H293" s="993"/>
      <c r="I293" s="993"/>
      <c r="J293" s="990"/>
      <c r="K293" s="978"/>
      <c r="L293" s="434"/>
      <c r="M293" s="434"/>
      <c r="N293" s="437"/>
    </row>
    <row r="294" spans="1:14" ht="15.6" x14ac:dyDescent="0.3">
      <c r="A294" s="1450"/>
      <c r="B294" s="976" t="s">
        <v>747</v>
      </c>
      <c r="C294" s="988"/>
      <c r="D294" s="989"/>
      <c r="E294" s="990"/>
      <c r="F294" s="991"/>
      <c r="G294" s="992"/>
      <c r="H294" s="993"/>
      <c r="I294" s="993"/>
      <c r="J294" s="990"/>
      <c r="K294" s="978"/>
      <c r="L294" s="434"/>
      <c r="M294" s="434"/>
      <c r="N294" s="437"/>
    </row>
    <row r="295" spans="1:14" ht="15.6" x14ac:dyDescent="0.3">
      <c r="A295" s="1450"/>
      <c r="B295" s="976"/>
      <c r="C295" s="988"/>
      <c r="D295" s="989"/>
      <c r="E295" s="990"/>
      <c r="F295" s="991"/>
      <c r="G295" s="992"/>
      <c r="H295" s="993"/>
      <c r="I295" s="993"/>
      <c r="J295" s="990"/>
      <c r="K295" s="978"/>
      <c r="L295" s="434"/>
      <c r="M295" s="434"/>
      <c r="N295" s="437"/>
    </row>
    <row r="296" spans="1:14" ht="15.6" x14ac:dyDescent="0.3">
      <c r="A296" s="1450"/>
      <c r="B296" s="976" t="s">
        <v>748</v>
      </c>
      <c r="C296" s="988"/>
      <c r="D296" s="989"/>
      <c r="E296" s="990"/>
      <c r="F296" s="991"/>
      <c r="G296" s="992"/>
      <c r="H296" s="993"/>
      <c r="I296" s="993"/>
      <c r="J296" s="990"/>
      <c r="K296" s="978"/>
      <c r="L296" s="434"/>
      <c r="M296" s="434"/>
      <c r="N296" s="437"/>
    </row>
    <row r="297" spans="1:14" ht="15.6" x14ac:dyDescent="0.3">
      <c r="A297" s="1450"/>
      <c r="B297" s="976"/>
      <c r="C297" s="988"/>
      <c r="D297" s="989"/>
      <c r="E297" s="990"/>
      <c r="F297" s="991"/>
      <c r="G297" s="992"/>
      <c r="H297" s="993"/>
      <c r="I297" s="993"/>
      <c r="J297" s="990"/>
      <c r="K297" s="978"/>
      <c r="L297" s="434"/>
      <c r="M297" s="434"/>
      <c r="N297" s="437"/>
    </row>
    <row r="298" spans="1:14" ht="15.6" x14ac:dyDescent="0.3">
      <c r="A298" s="1450"/>
      <c r="B298" s="976" t="s">
        <v>749</v>
      </c>
      <c r="C298" s="988"/>
      <c r="D298" s="989"/>
      <c r="E298" s="990"/>
      <c r="F298" s="991"/>
      <c r="G298" s="992"/>
      <c r="H298" s="993"/>
      <c r="I298" s="993"/>
      <c r="J298" s="990"/>
      <c r="K298" s="978"/>
      <c r="L298" s="434"/>
      <c r="M298" s="434"/>
      <c r="N298" s="437"/>
    </row>
    <row r="299" spans="1:14" ht="15.6" x14ac:dyDescent="0.3">
      <c r="A299" s="1450"/>
      <c r="B299" s="976"/>
      <c r="C299" s="988"/>
      <c r="D299" s="989"/>
      <c r="E299" s="990"/>
      <c r="F299" s="991"/>
      <c r="G299" s="992"/>
      <c r="H299" s="993"/>
      <c r="I299" s="993"/>
      <c r="J299" s="990"/>
      <c r="K299" s="978"/>
      <c r="L299" s="434"/>
      <c r="M299" s="434"/>
      <c r="N299" s="437"/>
    </row>
    <row r="300" spans="1:14" ht="15" customHeight="1" x14ac:dyDescent="0.3">
      <c r="A300" s="1450"/>
      <c r="B300" s="976" t="s">
        <v>750</v>
      </c>
      <c r="C300" s="988"/>
      <c r="D300" s="989"/>
      <c r="E300" s="990"/>
      <c r="F300" s="991"/>
      <c r="G300" s="992"/>
      <c r="H300" s="993"/>
      <c r="I300" s="993"/>
      <c r="J300" s="990"/>
      <c r="K300" s="978"/>
      <c r="L300" s="436"/>
      <c r="M300" s="436"/>
      <c r="N300" s="435"/>
    </row>
    <row r="301" spans="1:14" ht="15" customHeight="1" x14ac:dyDescent="0.3">
      <c r="A301" s="1450"/>
      <c r="B301" s="976"/>
      <c r="C301" s="988"/>
      <c r="D301" s="989"/>
      <c r="E301" s="990"/>
      <c r="F301" s="991"/>
      <c r="G301" s="992"/>
      <c r="H301" s="993"/>
      <c r="I301" s="993"/>
      <c r="J301" s="990"/>
      <c r="K301" s="978"/>
      <c r="L301" s="436"/>
      <c r="M301" s="436"/>
      <c r="N301" s="435"/>
    </row>
    <row r="302" spans="1:14" ht="15" customHeight="1" x14ac:dyDescent="0.3">
      <c r="A302" s="1450"/>
      <c r="B302" s="994" t="s">
        <v>718</v>
      </c>
      <c r="C302" s="988"/>
      <c r="D302" s="989"/>
      <c r="E302" s="990"/>
      <c r="F302" s="991"/>
      <c r="G302" s="992"/>
      <c r="H302" s="993"/>
      <c r="I302" s="993"/>
      <c r="J302" s="990"/>
      <c r="K302" s="978"/>
      <c r="L302" s="436"/>
      <c r="M302" s="436"/>
      <c r="N302" s="435"/>
    </row>
    <row r="303" spans="1:14" ht="15" customHeight="1" x14ac:dyDescent="0.3">
      <c r="A303" s="1450"/>
      <c r="B303" s="976"/>
      <c r="C303" s="988"/>
      <c r="D303" s="989"/>
      <c r="E303" s="990"/>
      <c r="F303" s="991"/>
      <c r="G303" s="992"/>
      <c r="H303" s="993"/>
      <c r="I303" s="993"/>
      <c r="J303" s="990"/>
      <c r="K303" s="978"/>
      <c r="L303" s="436"/>
      <c r="M303" s="436"/>
      <c r="N303" s="435"/>
    </row>
    <row r="304" spans="1:14" ht="15.6" hidden="1" customHeight="1" x14ac:dyDescent="0.3">
      <c r="A304" s="1450"/>
      <c r="B304" s="976"/>
      <c r="C304" s="988"/>
      <c r="D304" s="989"/>
      <c r="E304" s="990"/>
      <c r="F304" s="991"/>
      <c r="G304" s="992"/>
      <c r="H304" s="993"/>
      <c r="I304" s="993"/>
      <c r="J304" s="990"/>
      <c r="K304" s="978"/>
      <c r="L304" s="438"/>
      <c r="M304" s="438"/>
      <c r="N304" s="435"/>
    </row>
    <row r="305" spans="1:14" ht="15.6" x14ac:dyDescent="0.3">
      <c r="A305" s="1450"/>
      <c r="B305" s="976"/>
      <c r="C305" s="988"/>
      <c r="D305" s="989"/>
      <c r="E305" s="990"/>
      <c r="F305" s="991"/>
      <c r="G305" s="992"/>
      <c r="H305" s="993"/>
      <c r="I305" s="993"/>
      <c r="J305" s="990"/>
      <c r="K305" s="978"/>
      <c r="L305" s="434"/>
      <c r="M305" s="434"/>
      <c r="N305" s="435"/>
    </row>
    <row r="306" spans="1:14" ht="15.6" x14ac:dyDescent="0.3">
      <c r="A306" s="1450"/>
      <c r="B306" s="1004" t="s">
        <v>751</v>
      </c>
      <c r="C306" s="1005"/>
      <c r="D306" s="1005"/>
      <c r="E306" s="1006"/>
      <c r="F306" s="1005"/>
      <c r="G306" s="1005"/>
      <c r="H306" s="1008">
        <f>SUM(H307:H312)</f>
        <v>0</v>
      </c>
      <c r="I306" s="1008">
        <f>SUM(I307:I312)</f>
        <v>0</v>
      </c>
      <c r="J306" s="1008">
        <f>SUM(J307:J312)</f>
        <v>0</v>
      </c>
      <c r="K306" s="1016"/>
      <c r="L306" s="434"/>
      <c r="M306" s="434"/>
      <c r="N306" s="437"/>
    </row>
    <row r="307" spans="1:14" ht="15.6" x14ac:dyDescent="0.3">
      <c r="A307" s="1450"/>
      <c r="B307" s="976" t="s">
        <v>752</v>
      </c>
      <c r="C307" s="988"/>
      <c r="D307" s="989"/>
      <c r="E307" s="990"/>
      <c r="F307" s="991"/>
      <c r="G307" s="992"/>
      <c r="H307" s="993"/>
      <c r="I307" s="993"/>
      <c r="J307" s="990"/>
      <c r="K307" s="978"/>
      <c r="L307" s="434"/>
      <c r="M307" s="434"/>
      <c r="N307" s="437"/>
    </row>
    <row r="308" spans="1:14" ht="15.6" x14ac:dyDescent="0.3">
      <c r="A308" s="1450"/>
      <c r="B308" s="976" t="s">
        <v>753</v>
      </c>
      <c r="C308" s="988"/>
      <c r="D308" s="989"/>
      <c r="E308" s="990"/>
      <c r="F308" s="991"/>
      <c r="G308" s="992"/>
      <c r="H308" s="993"/>
      <c r="I308" s="993"/>
      <c r="J308" s="990"/>
      <c r="K308" s="978"/>
      <c r="L308" s="434"/>
      <c r="M308" s="434"/>
      <c r="N308" s="437"/>
    </row>
    <row r="309" spans="1:14" ht="15.6" x14ac:dyDescent="0.3">
      <c r="A309" s="1450"/>
      <c r="B309" s="976" t="s">
        <v>754</v>
      </c>
      <c r="C309" s="988"/>
      <c r="D309" s="989"/>
      <c r="E309" s="990"/>
      <c r="F309" s="991"/>
      <c r="G309" s="992"/>
      <c r="H309" s="993"/>
      <c r="I309" s="993"/>
      <c r="J309" s="990"/>
      <c r="K309" s="978"/>
      <c r="L309" s="434"/>
      <c r="M309" s="434"/>
      <c r="N309" s="437"/>
    </row>
    <row r="310" spans="1:14" ht="15.6" x14ac:dyDescent="0.3">
      <c r="A310" s="1450"/>
      <c r="B310" s="976" t="s">
        <v>755</v>
      </c>
      <c r="C310" s="988"/>
      <c r="D310" s="989"/>
      <c r="E310" s="990"/>
      <c r="F310" s="991"/>
      <c r="G310" s="992"/>
      <c r="H310" s="993"/>
      <c r="I310" s="993"/>
      <c r="J310" s="990"/>
      <c r="K310" s="978"/>
      <c r="L310" s="434"/>
      <c r="M310" s="434"/>
      <c r="N310" s="437"/>
    </row>
    <row r="311" spans="1:14" ht="15.6" x14ac:dyDescent="0.3">
      <c r="A311" s="1450"/>
      <c r="B311" s="994" t="s">
        <v>718</v>
      </c>
      <c r="C311" s="988"/>
      <c r="D311" s="989"/>
      <c r="E311" s="990"/>
      <c r="F311" s="991"/>
      <c r="G311" s="992"/>
      <c r="H311" s="993"/>
      <c r="I311" s="993"/>
      <c r="J311" s="990"/>
      <c r="K311" s="978"/>
      <c r="L311" s="434"/>
      <c r="M311" s="434"/>
      <c r="N311" s="437"/>
    </row>
    <row r="312" spans="1:14" ht="15.6" x14ac:dyDescent="0.3">
      <c r="A312" s="1450"/>
      <c r="B312" s="976"/>
      <c r="C312" s="988"/>
      <c r="D312" s="989"/>
      <c r="E312" s="990"/>
      <c r="F312" s="991"/>
      <c r="G312" s="992"/>
      <c r="H312" s="993"/>
      <c r="I312" s="993"/>
      <c r="J312" s="990"/>
      <c r="K312" s="978"/>
      <c r="L312" s="434"/>
      <c r="M312" s="434"/>
      <c r="N312" s="437"/>
    </row>
    <row r="313" spans="1:14" ht="17.399999999999999" x14ac:dyDescent="0.3">
      <c r="A313" s="1450"/>
      <c r="B313" s="1020" t="s">
        <v>73</v>
      </c>
      <c r="C313" s="697"/>
      <c r="D313" s="698"/>
      <c r="E313" s="699"/>
      <c r="F313" s="698"/>
      <c r="G313" s="700"/>
      <c r="H313" s="1018">
        <f>SUM(H306+H291+H276+H257+H236+H225+H211+H202)</f>
        <v>0</v>
      </c>
      <c r="I313" s="1018">
        <f>SUM(I306+I291+I276+I257+I236+I225+I211+I202)</f>
        <v>0</v>
      </c>
      <c r="J313" s="1018">
        <f>SUM(J306+J291+J276+J257+J236+J225+J211+J202)</f>
        <v>0</v>
      </c>
      <c r="K313" s="701"/>
      <c r="L313" s="434"/>
      <c r="M313" s="434"/>
      <c r="N313" s="437"/>
    </row>
    <row r="314" spans="1:14" ht="15.6" x14ac:dyDescent="0.3">
      <c r="A314" s="1450"/>
      <c r="B314" s="1021" t="s">
        <v>74</v>
      </c>
      <c r="C314" s="444"/>
      <c r="D314" s="460"/>
      <c r="E314" s="692"/>
      <c r="F314" s="460"/>
      <c r="G314" s="461"/>
      <c r="H314" s="1017">
        <f>H313*15%</f>
        <v>0</v>
      </c>
      <c r="I314" s="1017">
        <f>I313*0.15</f>
        <v>0</v>
      </c>
      <c r="J314" s="1017">
        <f>J313*0.15</f>
        <v>0</v>
      </c>
      <c r="K314" s="451" t="s">
        <v>318</v>
      </c>
      <c r="L314" s="434"/>
      <c r="M314" s="434"/>
      <c r="N314" s="437"/>
    </row>
    <row r="315" spans="1:14" ht="17.399999999999999" x14ac:dyDescent="0.3">
      <c r="A315" s="1450"/>
      <c r="B315" s="1020" t="s">
        <v>75</v>
      </c>
      <c r="C315" s="698"/>
      <c r="D315" s="698"/>
      <c r="E315" s="699"/>
      <c r="F315" s="698"/>
      <c r="G315" s="700"/>
      <c r="H315" s="1018">
        <f>H313+H314</f>
        <v>0</v>
      </c>
      <c r="I315" s="1018">
        <f>I313+I314</f>
        <v>0</v>
      </c>
      <c r="J315" s="1018">
        <f>J313+J314</f>
        <v>0</v>
      </c>
      <c r="K315" s="701"/>
      <c r="L315" s="434"/>
      <c r="M315" s="434"/>
      <c r="N315" s="437"/>
    </row>
    <row r="316" spans="1:14" ht="15.6" x14ac:dyDescent="0.3">
      <c r="A316" s="1450"/>
      <c r="B316" s="1028" t="s">
        <v>758</v>
      </c>
      <c r="C316" s="703"/>
      <c r="D316" s="703"/>
      <c r="E316" s="704"/>
      <c r="F316" s="703"/>
      <c r="G316" s="705"/>
      <c r="H316" s="1027">
        <f>H315*0.1</f>
        <v>0</v>
      </c>
      <c r="I316" s="1027">
        <f t="shared" ref="I316:J316" si="2">I315*0.1</f>
        <v>0</v>
      </c>
      <c r="J316" s="1027">
        <f t="shared" si="2"/>
        <v>0</v>
      </c>
      <c r="K316" s="842"/>
      <c r="L316" s="434"/>
      <c r="M316" s="434"/>
      <c r="N316" s="437"/>
    </row>
    <row r="317" spans="1:14" ht="15.6" x14ac:dyDescent="0.3">
      <c r="A317" s="1450"/>
      <c r="B317" s="976" t="s">
        <v>79</v>
      </c>
      <c r="C317" s="351"/>
      <c r="E317" s="685"/>
      <c r="G317" s="440"/>
      <c r="H317" s="1011">
        <v>0</v>
      </c>
      <c r="I317" s="1017">
        <v>0</v>
      </c>
      <c r="J317" s="1011">
        <f>H317+I317</f>
        <v>0</v>
      </c>
      <c r="K317" s="451" t="s">
        <v>318</v>
      </c>
      <c r="L317" s="436"/>
      <c r="M317" s="436"/>
      <c r="N317" s="435"/>
    </row>
    <row r="318" spans="1:14" ht="16.2" thickBot="1" x14ac:dyDescent="0.35">
      <c r="A318" s="1450"/>
      <c r="B318" s="1029" t="s">
        <v>80</v>
      </c>
      <c r="C318" s="431"/>
      <c r="E318" s="685"/>
      <c r="G318" s="440"/>
      <c r="H318" s="1011">
        <v>0</v>
      </c>
      <c r="I318" s="1017">
        <v>0</v>
      </c>
      <c r="J318" s="1011">
        <f>H318+I318</f>
        <v>0</v>
      </c>
      <c r="K318" s="451" t="s">
        <v>318</v>
      </c>
      <c r="L318" s="436"/>
      <c r="M318" s="436"/>
      <c r="N318" s="435"/>
    </row>
    <row r="319" spans="1:14" ht="18" thickBot="1" x14ac:dyDescent="0.35">
      <c r="A319" s="1450"/>
      <c r="B319" s="1022" t="s">
        <v>759</v>
      </c>
      <c r="C319" s="693"/>
      <c r="D319" s="694"/>
      <c r="E319" s="695"/>
      <c r="F319" s="694"/>
      <c r="G319" s="696"/>
      <c r="H319" s="1019">
        <f>+H315+H317+H318+H316</f>
        <v>0</v>
      </c>
      <c r="I319" s="1019">
        <f t="shared" ref="I319:J319" si="3">+I315+I317+I318+I316</f>
        <v>0</v>
      </c>
      <c r="J319" s="1019">
        <f t="shared" si="3"/>
        <v>0</v>
      </c>
      <c r="K319" s="702"/>
      <c r="L319" s="439"/>
      <c r="M319" s="439"/>
      <c r="N319" s="437"/>
    </row>
    <row r="320" spans="1:14" ht="17.399999999999999" x14ac:dyDescent="0.3">
      <c r="B320" s="441"/>
      <c r="C320" s="441"/>
      <c r="D320" s="442"/>
      <c r="E320" s="464"/>
      <c r="F320" s="442"/>
      <c r="G320" s="442"/>
      <c r="H320" s="1202"/>
      <c r="I320" s="1202"/>
      <c r="J320" s="1203"/>
    </row>
    <row r="321" spans="2:11" ht="17.399999999999999" x14ac:dyDescent="0.3">
      <c r="B321" s="441"/>
      <c r="C321" s="441"/>
      <c r="D321" s="442"/>
      <c r="E321" s="464"/>
      <c r="F321" s="442"/>
      <c r="G321" s="442"/>
      <c r="H321" s="1202"/>
      <c r="I321" s="1202"/>
      <c r="J321" s="1203"/>
    </row>
    <row r="322" spans="2:11" ht="22.8" x14ac:dyDescent="0.25">
      <c r="B322" s="707" t="s">
        <v>760</v>
      </c>
      <c r="C322" s="707"/>
      <c r="D322" s="707"/>
      <c r="E322" s="708"/>
      <c r="F322" s="707"/>
      <c r="G322" s="707"/>
      <c r="H322" s="709">
        <f>H319+H195</f>
        <v>0</v>
      </c>
      <c r="I322" s="709">
        <f t="shared" ref="I322:J322" si="4">I319+I195</f>
        <v>0</v>
      </c>
      <c r="J322" s="709">
        <f t="shared" si="4"/>
        <v>0</v>
      </c>
      <c r="K322" s="707"/>
    </row>
    <row r="323" spans="2:11" x14ac:dyDescent="0.25">
      <c r="H323" s="902"/>
      <c r="I323" s="902"/>
      <c r="J323" s="902"/>
    </row>
    <row r="324" spans="2:11" ht="17.399999999999999" x14ac:dyDescent="0.3">
      <c r="B324" s="712" t="s">
        <v>761</v>
      </c>
      <c r="C324" s="712"/>
      <c r="D324" s="713"/>
      <c r="E324" s="714"/>
      <c r="F324" s="713"/>
      <c r="G324" s="713"/>
      <c r="H324" s="715">
        <v>0</v>
      </c>
      <c r="I324" s="715">
        <v>0</v>
      </c>
      <c r="J324" s="716">
        <f>H324+I324</f>
        <v>0</v>
      </c>
      <c r="K324" s="928" t="s">
        <v>314</v>
      </c>
    </row>
    <row r="325" spans="2:11" ht="34.799999999999997" x14ac:dyDescent="0.3">
      <c r="B325" s="712" t="s">
        <v>762</v>
      </c>
      <c r="C325" s="712"/>
      <c r="D325" s="713"/>
      <c r="E325" s="714"/>
      <c r="F325" s="713"/>
      <c r="G325" s="713"/>
      <c r="H325" s="715">
        <v>0</v>
      </c>
      <c r="I325" s="715">
        <v>0</v>
      </c>
      <c r="J325" s="716">
        <f>H325+I325</f>
        <v>0</v>
      </c>
      <c r="K325" s="928" t="s">
        <v>318</v>
      </c>
    </row>
    <row r="326" spans="2:11" x14ac:dyDescent="0.25">
      <c r="H326" s="902"/>
      <c r="I326" s="902"/>
      <c r="J326" s="902"/>
    </row>
    <row r="327" spans="2:11" ht="24.6" x14ac:dyDescent="0.4">
      <c r="B327" s="926" t="s">
        <v>763</v>
      </c>
      <c r="C327" s="926"/>
      <c r="D327" s="926"/>
      <c r="E327" s="927"/>
      <c r="F327" s="926"/>
      <c r="G327" s="926"/>
      <c r="H327" s="1204">
        <f>+H322+H324+H325</f>
        <v>0</v>
      </c>
      <c r="I327" s="1204">
        <f t="shared" ref="I327:J327" si="5">+I322+I324+I325</f>
        <v>0</v>
      </c>
      <c r="J327" s="1204">
        <f t="shared" si="5"/>
        <v>0</v>
      </c>
      <c r="K327" s="926"/>
    </row>
    <row r="328" spans="2:11" ht="15.6" thickBot="1" x14ac:dyDescent="0.3">
      <c r="J328" s="706"/>
    </row>
    <row r="329" spans="2:11" ht="20.100000000000001" customHeight="1" x14ac:dyDescent="0.3">
      <c r="B329" s="851" t="s">
        <v>764</v>
      </c>
      <c r="C329" s="828"/>
      <c r="D329" s="828"/>
      <c r="E329" s="829"/>
      <c r="J329" s="706"/>
    </row>
    <row r="330" spans="2:11" ht="20.100000000000001" customHeight="1" x14ac:dyDescent="0.25">
      <c r="B330" s="833"/>
      <c r="C330" s="834" t="s">
        <v>343</v>
      </c>
      <c r="D330" s="834" t="s">
        <v>344</v>
      </c>
      <c r="E330" s="835" t="s">
        <v>32</v>
      </c>
    </row>
    <row r="331" spans="2:11" ht="20.100000000000001" customHeight="1" x14ac:dyDescent="0.25">
      <c r="B331" s="836" t="s">
        <v>765</v>
      </c>
      <c r="C331" s="837">
        <f>H195</f>
        <v>0</v>
      </c>
      <c r="D331" s="837">
        <f>I195</f>
        <v>0</v>
      </c>
      <c r="E331" s="838">
        <f>J195</f>
        <v>0</v>
      </c>
      <c r="F331" s="429" t="str">
        <f>IF(E331=C331+D331,"OK",E331-(C331+D331))</f>
        <v>OK</v>
      </c>
    </row>
    <row r="332" spans="2:11" ht="20.100000000000001" customHeight="1" x14ac:dyDescent="0.25">
      <c r="B332" s="839" t="s">
        <v>759</v>
      </c>
      <c r="C332" s="840">
        <f>H319</f>
        <v>0</v>
      </c>
      <c r="D332" s="840">
        <v>0</v>
      </c>
      <c r="E332" s="841">
        <f t="shared" ref="E332" si="6">J319</f>
        <v>0</v>
      </c>
      <c r="F332" s="429" t="str">
        <f>IF(E332=C332+D332,"OK",E332-(C332+D332))</f>
        <v>OK</v>
      </c>
    </row>
    <row r="333" spans="2:11" ht="20.100000000000001" customHeight="1" thickBot="1" x14ac:dyDescent="0.3">
      <c r="B333" s="830" t="s">
        <v>32</v>
      </c>
      <c r="C333" s="831">
        <f>SUM(C331+C332)</f>
        <v>0</v>
      </c>
      <c r="D333" s="831">
        <f>SUM(D331+D332)</f>
        <v>0</v>
      </c>
      <c r="E333" s="832">
        <f>C333+D333</f>
        <v>0</v>
      </c>
      <c r="F333" s="429" t="str">
        <f>IF(E333=J322,"OK",E333-J322)</f>
        <v>OK</v>
      </c>
    </row>
    <row r="334" spans="2:11" ht="20.100000000000001" customHeight="1" thickBot="1" x14ac:dyDescent="0.3"/>
    <row r="335" spans="2:11" ht="20.100000000000001" customHeight="1" x14ac:dyDescent="0.25">
      <c r="B335" s="852" t="s">
        <v>766</v>
      </c>
      <c r="C335" s="843"/>
      <c r="D335" s="844"/>
      <c r="E335" s="827"/>
    </row>
    <row r="336" spans="2:11" ht="20.100000000000001" customHeight="1" x14ac:dyDescent="0.35">
      <c r="B336" s="848" t="s">
        <v>767</v>
      </c>
      <c r="C336" s="845">
        <f>IF(D336="OK",1,0)</f>
        <v>1</v>
      </c>
      <c r="D336" s="929" t="str">
        <f>IF(J327='FICHE 6-Plan de financement'!C23,"OK",J327-'FICHE 6-Plan de financement'!C23)</f>
        <v>OK</v>
      </c>
      <c r="E336" s="429" t="s">
        <v>768</v>
      </c>
      <c r="F336" s="462"/>
    </row>
    <row r="337" spans="2:6" ht="20.100000000000001" customHeight="1" x14ac:dyDescent="0.35">
      <c r="B337" s="849" t="s">
        <v>769</v>
      </c>
      <c r="C337" s="845">
        <f>IF(D337="OK",1,0)</f>
        <v>1</v>
      </c>
      <c r="D337" s="929" t="str">
        <f>IF((C342+C343)='FICHE 6-Plan de financement'!B30,"OK",C342+C343-'FICHE 6-Plan de financement'!B30)</f>
        <v>OK</v>
      </c>
      <c r="E337" s="429" t="s">
        <v>770</v>
      </c>
      <c r="F337" s="462"/>
    </row>
    <row r="338" spans="2:6" ht="20.100000000000001" customHeight="1" thickBot="1" x14ac:dyDescent="0.4">
      <c r="B338" s="850" t="s">
        <v>771</v>
      </c>
      <c r="C338" s="846">
        <f>IF(D338="OK",1,0)</f>
        <v>1</v>
      </c>
      <c r="D338" s="847" t="str">
        <f>IF(C339&gt;='FICHE 2-Critères d''éligibilité'!K31,"OK","NON RECEVABLE")</f>
        <v>OK</v>
      </c>
      <c r="E338" s="429" t="s">
        <v>772</v>
      </c>
      <c r="F338" s="462"/>
    </row>
    <row r="339" spans="2:6" ht="20.100000000000001" customHeight="1" x14ac:dyDescent="0.25">
      <c r="B339" s="1040" t="e">
        <f>C339/'FICHE 6-Plan de financement'!C22</f>
        <v>#DIV/0!</v>
      </c>
      <c r="C339" s="1201">
        <f>SUMIF($K$80:$K$319,B344,$H$80:$H$319)</f>
        <v>0</v>
      </c>
    </row>
    <row r="340" spans="2:6" ht="20.100000000000001" hidden="1" customHeight="1" thickBot="1" x14ac:dyDescent="0.3"/>
    <row r="341" spans="2:6" ht="20.100000000000001" hidden="1" customHeight="1" x14ac:dyDescent="0.25">
      <c r="B341" s="851" t="s">
        <v>773</v>
      </c>
      <c r="C341" s="857"/>
    </row>
    <row r="342" spans="2:6" ht="20.100000000000001" hidden="1" customHeight="1" x14ac:dyDescent="0.3">
      <c r="B342" s="856" t="s">
        <v>317</v>
      </c>
      <c r="C342" s="853">
        <f>SUMIF($K$80:$K$325,B342,$J$80:$J$325)</f>
        <v>0</v>
      </c>
    </row>
    <row r="343" spans="2:6" ht="20.100000000000001" hidden="1" customHeight="1" x14ac:dyDescent="0.3">
      <c r="B343" s="856" t="s">
        <v>314</v>
      </c>
      <c r="C343" s="853">
        <f>SUMIF($K$80:$K$325,B343,$J$80:$J$325)</f>
        <v>0</v>
      </c>
    </row>
    <row r="344" spans="2:6" ht="20.100000000000001" hidden="1" customHeight="1" x14ac:dyDescent="0.3">
      <c r="B344" s="856" t="s">
        <v>318</v>
      </c>
      <c r="C344" s="853">
        <f t="shared" ref="C344:C345" si="7">SUMIF($K$80:$K$325,B344,$J$80:$J$325)</f>
        <v>0</v>
      </c>
    </row>
    <row r="345" spans="2:6" ht="20.100000000000001" hidden="1" customHeight="1" x14ac:dyDescent="0.3">
      <c r="B345" s="856" t="s">
        <v>316</v>
      </c>
      <c r="C345" s="853">
        <f t="shared" si="7"/>
        <v>0</v>
      </c>
    </row>
    <row r="346" spans="2:6" ht="20.100000000000001" hidden="1" customHeight="1" thickBot="1" x14ac:dyDescent="0.35">
      <c r="B346" s="854" t="s">
        <v>32</v>
      </c>
      <c r="C346" s="855">
        <f>SUM(C342:C345)</f>
        <v>0</v>
      </c>
      <c r="D346" s="1042" t="str">
        <f>IF(C346=J327-J316,"",C346-J327-J316)</f>
        <v/>
      </c>
    </row>
    <row r="348" spans="2:6" x14ac:dyDescent="0.25">
      <c r="C348" s="706"/>
    </row>
  </sheetData>
  <sheetProtection formatColumns="0" insertRows="0"/>
  <mergeCells count="12">
    <mergeCell ref="C2:K11"/>
    <mergeCell ref="A77:A195"/>
    <mergeCell ref="B197:K197"/>
    <mergeCell ref="A200:A319"/>
    <mergeCell ref="G200:H200"/>
    <mergeCell ref="B53:P53"/>
    <mergeCell ref="B66:P66"/>
    <mergeCell ref="B15:P15"/>
    <mergeCell ref="B31:P31"/>
    <mergeCell ref="B37:P37"/>
    <mergeCell ref="B40:P40"/>
    <mergeCell ref="B65:P65"/>
  </mergeCells>
  <phoneticPr fontId="4" type="noConversion"/>
  <conditionalFormatting sqref="C336:C338">
    <cfRule type="iconSet" priority="5">
      <iconSet iconSet="3Symbols">
        <cfvo type="percent" val="0"/>
        <cfvo type="num" val="0" gte="0"/>
        <cfvo type="num" val="1"/>
      </iconSet>
    </cfRule>
  </conditionalFormatting>
  <conditionalFormatting sqref="D336">
    <cfRule type="expression" dxfId="26" priority="3">
      <formula>ISNUMBER($D$336)</formula>
    </cfRule>
  </conditionalFormatting>
  <conditionalFormatting sqref="D337">
    <cfRule type="expression" dxfId="25" priority="2">
      <formula>ISNUMBER($D$337)</formula>
    </cfRule>
  </conditionalFormatting>
  <conditionalFormatting sqref="D348">
    <cfRule type="cellIs" dxfId="24" priority="14" operator="equal">
      <formula>"OK"</formula>
    </cfRule>
    <cfRule type="cellIs" dxfId="23" priority="15" operator="equal">
      <formula>"OK"</formula>
    </cfRule>
    <cfRule type="cellIs" dxfId="22" priority="16" operator="equal">
      <formula>"Statut des dépenses à vérifier"</formula>
    </cfRule>
  </conditionalFormatting>
  <conditionalFormatting sqref="F331">
    <cfRule type="expression" dxfId="21" priority="9">
      <formula>ISNUMBER($F$331)</formula>
    </cfRule>
  </conditionalFormatting>
  <conditionalFormatting sqref="F331:F333">
    <cfRule type="cellIs" dxfId="20" priority="1" operator="notEqual">
      <formula>"OK"</formula>
    </cfRule>
    <cfRule type="containsText" dxfId="19" priority="11" operator="containsText" text="OK">
      <formula>NOT(ISERROR(SEARCH("OK",F331)))</formula>
    </cfRule>
  </conditionalFormatting>
  <conditionalFormatting sqref="F332">
    <cfRule type="expression" dxfId="18" priority="7">
      <formula>ISNUMBER($F$332)</formula>
    </cfRule>
  </conditionalFormatting>
  <conditionalFormatting sqref="F333">
    <cfRule type="expression" dxfId="17" priority="8">
      <formula>ISNUMBER($F$333)</formula>
    </cfRule>
  </conditionalFormatting>
  <conditionalFormatting sqref="F336">
    <cfRule type="expression" dxfId="16" priority="4">
      <formula>ISNUMBER($F$336)</formula>
    </cfRule>
  </conditionalFormatting>
  <dataValidations count="3">
    <dataValidation type="list" allowBlank="1" showInputMessage="1" showErrorMessage="1" sqref="K184:K189 K324 K169:K182 K201 K154:K167 K135:K152 K114:K133 K103:K112 K89:K101 K80:K86" xr:uid="{501EF548-67BC-4050-A3AE-F4F4FD3BCD59}">
      <formula1>$R$78:$R$79</formula1>
    </dataValidation>
    <dataValidation type="list" allowBlank="1" showInputMessage="1" showErrorMessage="1" sqref="K225 K325" xr:uid="{A66C4432-0EAC-4C18-B5C7-E199A5C2B6A6}">
      <formula1>$R$203:$R$204</formula1>
    </dataValidation>
    <dataValidation type="list" allowBlank="1" showInputMessage="1" showErrorMessage="1" sqref="K203:K209 K212:K224 K226:K235 K237:K256 K258:K275 K277:K290 K292:K305 K307:K312" xr:uid="{EE1344F6-C506-4800-ADF7-3EB3BA4F027A}">
      <formula1>$R$80:$R$81</formula1>
    </dataValidation>
  </dataValidations>
  <pageMargins left="0.25" right="0.25" top="0.75" bottom="0.75" header="0.3" footer="0.3"/>
  <pageSetup paperSize="9" scale="81"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289EB22-F117-4395-8C50-1B46BE4E0D79}">
          <x14:formula1>
            <xm:f>Listes!$E$3:$E$5</xm:f>
          </x14:formula1>
          <xm:sqref>G226:G312 G89:G101 G103:G189 G212:G224 G203:G209 G80:G86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87FA-108C-45FE-AF1F-BB7274DE7811}">
  <sheetPr codeName="Feuil5"/>
  <dimension ref="A2:R34"/>
  <sheetViews>
    <sheetView showGridLines="0" topLeftCell="A13" zoomScaleNormal="100" workbookViewId="0">
      <selection activeCell="C23" sqref="C23"/>
    </sheetView>
  </sheetViews>
  <sheetFormatPr baseColWidth="10" defaultColWidth="11.44140625" defaultRowHeight="13.8" x14ac:dyDescent="0.25"/>
  <cols>
    <col min="1" max="1" width="39.77734375" style="349" customWidth="1"/>
    <col min="2" max="18" width="25.77734375" style="349" customWidth="1"/>
    <col min="19" max="16384" width="11.44140625" style="349"/>
  </cols>
  <sheetData>
    <row r="2" spans="1:12" x14ac:dyDescent="0.25">
      <c r="B2" s="1482" t="s">
        <v>18</v>
      </c>
      <c r="C2" s="1483"/>
      <c r="D2" s="1483"/>
      <c r="E2" s="1483"/>
      <c r="F2" s="1483"/>
      <c r="G2" s="1483"/>
      <c r="H2" s="1483"/>
      <c r="I2" s="1484"/>
    </row>
    <row r="3" spans="1:12" x14ac:dyDescent="0.25">
      <c r="B3" s="1485"/>
      <c r="C3" s="1486"/>
      <c r="D3" s="1486"/>
      <c r="E3" s="1486"/>
      <c r="F3" s="1486"/>
      <c r="G3" s="1486"/>
      <c r="H3" s="1486"/>
      <c r="I3" s="1487"/>
    </row>
    <row r="4" spans="1:12" x14ac:dyDescent="0.25">
      <c r="B4" s="1485"/>
      <c r="C4" s="1486"/>
      <c r="D4" s="1486"/>
      <c r="E4" s="1486"/>
      <c r="F4" s="1486"/>
      <c r="G4" s="1486"/>
      <c r="H4" s="1486"/>
      <c r="I4" s="1487"/>
    </row>
    <row r="5" spans="1:12" x14ac:dyDescent="0.25">
      <c r="B5" s="1485"/>
      <c r="C5" s="1486"/>
      <c r="D5" s="1486"/>
      <c r="E5" s="1486"/>
      <c r="F5" s="1486"/>
      <c r="G5" s="1486"/>
      <c r="H5" s="1486"/>
      <c r="I5" s="1487"/>
    </row>
    <row r="6" spans="1:12" s="264" customFormat="1" ht="30" customHeight="1" x14ac:dyDescent="0.25">
      <c r="B6" s="1485"/>
      <c r="C6" s="1486"/>
      <c r="D6" s="1486"/>
      <c r="E6" s="1486"/>
      <c r="F6" s="1486"/>
      <c r="G6" s="1486"/>
      <c r="H6" s="1486"/>
      <c r="I6" s="1487"/>
    </row>
    <row r="7" spans="1:12" s="264" customFormat="1" ht="30" customHeight="1" x14ac:dyDescent="0.25">
      <c r="B7" s="1485"/>
      <c r="C7" s="1486"/>
      <c r="D7" s="1486"/>
      <c r="E7" s="1486"/>
      <c r="F7" s="1486"/>
      <c r="G7" s="1486"/>
      <c r="H7" s="1486"/>
      <c r="I7" s="1487"/>
    </row>
    <row r="8" spans="1:12" s="264" customFormat="1" ht="30" customHeight="1" x14ac:dyDescent="0.25">
      <c r="B8" s="1488"/>
      <c r="C8" s="1489"/>
      <c r="D8" s="1489"/>
      <c r="E8" s="1489"/>
      <c r="F8" s="1489"/>
      <c r="G8" s="1489"/>
      <c r="H8" s="1489"/>
      <c r="I8" s="1490"/>
    </row>
    <row r="9" spans="1:12" s="264" customFormat="1" x14ac:dyDescent="0.25">
      <c r="A9" s="381"/>
      <c r="B9" s="381"/>
      <c r="C9" s="381"/>
      <c r="D9" s="381"/>
      <c r="E9" s="381"/>
      <c r="F9" s="381"/>
      <c r="G9" s="381"/>
      <c r="H9" s="381"/>
    </row>
    <row r="10" spans="1:12" s="264" customFormat="1" ht="87.6" customHeight="1" x14ac:dyDescent="0.25">
      <c r="A10" s="1481" t="s">
        <v>774</v>
      </c>
      <c r="B10" s="1481"/>
      <c r="C10" s="1481"/>
      <c r="D10" s="1481"/>
      <c r="E10" s="1481"/>
      <c r="F10" s="1481"/>
      <c r="G10" s="1481"/>
      <c r="H10" s="1481"/>
      <c r="I10" s="1481"/>
    </row>
    <row r="11" spans="1:12" s="264" customFormat="1" x14ac:dyDescent="0.25">
      <c r="A11" s="381"/>
      <c r="B11" s="381"/>
      <c r="C11" s="381"/>
      <c r="D11" s="381"/>
      <c r="E11" s="381"/>
      <c r="F11" s="381"/>
      <c r="G11" s="381"/>
      <c r="H11" s="381"/>
    </row>
    <row r="12" spans="1:12" ht="17.399999999999999" x14ac:dyDescent="0.3">
      <c r="A12" s="425" t="s">
        <v>775</v>
      </c>
      <c r="B12" s="425"/>
      <c r="C12" s="425"/>
      <c r="D12" s="425"/>
      <c r="E12" s="425"/>
      <c r="F12" s="425"/>
      <c r="G12" s="425"/>
      <c r="H12" s="425"/>
      <c r="I12" s="418"/>
    </row>
    <row r="13" spans="1:12" ht="17.399999999999999" x14ac:dyDescent="0.3">
      <c r="A13" s="425"/>
      <c r="B13" s="425"/>
      <c r="C13" s="425"/>
      <c r="D13" s="425"/>
      <c r="E13" s="425"/>
      <c r="F13" s="425"/>
      <c r="G13" s="425"/>
      <c r="H13" s="425"/>
      <c r="I13" s="418"/>
      <c r="K13" s="466" t="s">
        <v>35</v>
      </c>
      <c r="L13" s="466"/>
    </row>
    <row r="14" spans="1:12" ht="20.100000000000001" customHeight="1" x14ac:dyDescent="0.25">
      <c r="A14" s="660" t="s">
        <v>776</v>
      </c>
      <c r="B14" s="661" t="s">
        <v>22</v>
      </c>
      <c r="C14" s="661" t="s">
        <v>23</v>
      </c>
      <c r="D14" s="661" t="s">
        <v>24</v>
      </c>
      <c r="E14" s="661" t="s">
        <v>294</v>
      </c>
      <c r="F14" s="661" t="s">
        <v>25</v>
      </c>
      <c r="G14" s="661" t="s">
        <v>26</v>
      </c>
      <c r="H14" s="662" t="s">
        <v>777</v>
      </c>
      <c r="K14" s="466" t="s">
        <v>36</v>
      </c>
      <c r="L14" s="466" t="s">
        <v>778</v>
      </c>
    </row>
    <row r="15" spans="1:12" ht="20.100000000000001" customHeight="1" x14ac:dyDescent="0.25">
      <c r="A15" s="656"/>
      <c r="B15" s="657"/>
      <c r="C15" s="658"/>
      <c r="D15" s="659" t="e">
        <f t="shared" ref="D15:D22" si="0">C15/$C$23</f>
        <v>#DIV/0!</v>
      </c>
      <c r="E15" s="657"/>
      <c r="F15" s="657"/>
      <c r="G15" s="657"/>
      <c r="H15" s="665"/>
      <c r="K15" s="466" t="s">
        <v>780</v>
      </c>
      <c r="L15" s="466" t="s">
        <v>781</v>
      </c>
    </row>
    <row r="16" spans="1:12" ht="20.100000000000001" customHeight="1" x14ac:dyDescent="0.25">
      <c r="A16" s="656"/>
      <c r="B16" s="657"/>
      <c r="C16" s="663"/>
      <c r="D16" s="659" t="e">
        <f t="shared" si="0"/>
        <v>#DIV/0!</v>
      </c>
      <c r="E16" s="657"/>
      <c r="F16" s="657"/>
      <c r="G16" s="657"/>
      <c r="H16" s="665"/>
      <c r="K16" s="466" t="s">
        <v>783</v>
      </c>
      <c r="L16" s="466"/>
    </row>
    <row r="17" spans="1:18" ht="20.100000000000001" customHeight="1" x14ac:dyDescent="0.25">
      <c r="A17" s="656"/>
      <c r="B17" s="657"/>
      <c r="C17" s="663"/>
      <c r="D17" s="659" t="e">
        <f t="shared" si="0"/>
        <v>#DIV/0!</v>
      </c>
      <c r="E17" s="657"/>
      <c r="F17" s="657"/>
      <c r="G17" s="657"/>
      <c r="H17" s="665"/>
    </row>
    <row r="18" spans="1:18" ht="20.100000000000001" customHeight="1" x14ac:dyDescent="0.25">
      <c r="A18" s="656"/>
      <c r="B18" s="657"/>
      <c r="C18" s="663"/>
      <c r="D18" s="659" t="e">
        <f t="shared" si="0"/>
        <v>#DIV/0!</v>
      </c>
      <c r="E18" s="657"/>
      <c r="F18" s="657"/>
      <c r="G18" s="657"/>
      <c r="H18" s="665"/>
    </row>
    <row r="19" spans="1:18" ht="20.100000000000001" customHeight="1" x14ac:dyDescent="0.25">
      <c r="A19" s="656"/>
      <c r="B19" s="657"/>
      <c r="C19" s="663"/>
      <c r="D19" s="659" t="e">
        <f t="shared" si="0"/>
        <v>#DIV/0!</v>
      </c>
      <c r="E19" s="657"/>
      <c r="F19" s="657"/>
      <c r="G19" s="657"/>
      <c r="H19" s="665"/>
      <c r="N19" s="466"/>
      <c r="O19" s="466" t="s">
        <v>782</v>
      </c>
      <c r="P19" s="466"/>
      <c r="Q19" s="466"/>
      <c r="R19" s="466"/>
    </row>
    <row r="20" spans="1:18" ht="20.100000000000001" customHeight="1" x14ac:dyDescent="0.25">
      <c r="A20" s="656"/>
      <c r="B20" s="657"/>
      <c r="C20" s="663"/>
      <c r="D20" s="659" t="e">
        <f t="shared" si="0"/>
        <v>#DIV/0!</v>
      </c>
      <c r="E20" s="657"/>
      <c r="F20" s="657"/>
      <c r="G20" s="657"/>
      <c r="H20" s="665"/>
      <c r="N20" s="466"/>
      <c r="O20" s="466" t="s">
        <v>35</v>
      </c>
      <c r="P20" s="466"/>
      <c r="Q20" s="466"/>
      <c r="R20" s="466"/>
    </row>
    <row r="21" spans="1:18" ht="20.100000000000001" customHeight="1" x14ac:dyDescent="0.25">
      <c r="A21" s="656"/>
      <c r="B21" s="657"/>
      <c r="C21" s="663"/>
      <c r="D21" s="659" t="e">
        <f t="shared" si="0"/>
        <v>#DIV/0!</v>
      </c>
      <c r="E21" s="657"/>
      <c r="F21" s="657"/>
      <c r="G21" s="657"/>
      <c r="H21" s="665"/>
      <c r="N21" s="466"/>
      <c r="O21" s="466"/>
      <c r="P21" s="466"/>
      <c r="Q21" s="466"/>
      <c r="R21" s="466"/>
    </row>
    <row r="22" spans="1:18" ht="20.100000000000001" customHeight="1" thickBot="1" x14ac:dyDescent="0.3">
      <c r="A22" s="669" t="s">
        <v>784</v>
      </c>
      <c r="B22" s="670" t="s">
        <v>779</v>
      </c>
      <c r="C22" s="671"/>
      <c r="D22" s="672" t="e">
        <f t="shared" si="0"/>
        <v>#DIV/0!</v>
      </c>
      <c r="E22" s="673" t="s">
        <v>781</v>
      </c>
      <c r="F22" s="674" t="s">
        <v>30</v>
      </c>
      <c r="G22" s="675" t="s">
        <v>783</v>
      </c>
      <c r="H22" s="676"/>
      <c r="N22" s="466"/>
      <c r="O22" s="466"/>
      <c r="P22" s="466"/>
      <c r="Q22" s="466"/>
      <c r="R22" s="466"/>
    </row>
    <row r="23" spans="1:18" ht="20.100000000000001" customHeight="1" x14ac:dyDescent="0.25">
      <c r="A23" s="666" t="s">
        <v>32</v>
      </c>
      <c r="B23" s="666"/>
      <c r="C23" s="667">
        <f>SUM(C15:C22)</f>
        <v>0</v>
      </c>
      <c r="D23" s="664" t="e">
        <f>SUM(D15:D22)</f>
        <v>#DIV/0!</v>
      </c>
      <c r="E23" s="668"/>
      <c r="F23" s="666"/>
      <c r="G23" s="668"/>
      <c r="H23" s="666"/>
    </row>
    <row r="24" spans="1:18" x14ac:dyDescent="0.25">
      <c r="C24" s="1030" t="str">
        <f>IF(C23='FICHE 5-Budget'!J327,"",C23-'FICHE 5-Budget'!J327)</f>
        <v/>
      </c>
      <c r="D24" s="1200" t="str">
        <f>IF(C23='FICHE 5-Budget'!J327,"","Le total du plan de financement doit correspondre au Budget total de (pré)produciton + marketing repris en Fiche 5")</f>
        <v/>
      </c>
      <c r="E24" s="421"/>
      <c r="G24" s="418"/>
    </row>
    <row r="25" spans="1:18" x14ac:dyDescent="0.25">
      <c r="B25" s="418"/>
      <c r="C25" s="420"/>
      <c r="D25" s="421"/>
      <c r="E25" s="421"/>
      <c r="G25" s="418"/>
    </row>
    <row r="28" spans="1:18" s="264" customFormat="1" ht="20.100000000000001" customHeight="1" x14ac:dyDescent="0.3">
      <c r="A28" s="270"/>
      <c r="B28" s="428" t="s">
        <v>34</v>
      </c>
      <c r="C28" s="650" t="s">
        <v>35</v>
      </c>
      <c r="D28" s="428" t="s">
        <v>36</v>
      </c>
      <c r="E28" s="344" t="s">
        <v>37</v>
      </c>
      <c r="F28" s="1433"/>
      <c r="G28" s="1433"/>
      <c r="H28" s="1433"/>
    </row>
    <row r="29" spans="1:18" s="264" customFormat="1" ht="20.100000000000001" customHeight="1" x14ac:dyDescent="0.25">
      <c r="A29" s="648" t="s">
        <v>38</v>
      </c>
      <c r="B29" s="651">
        <f>SUMIF(G15:G22,"Apport en Numéraire",C15:C22)</f>
        <v>0</v>
      </c>
      <c r="C29" s="651">
        <f>SUMIFS(C15:C22,F15:F22,"Acquis",G15:G22,"Apport en Numéraire")</f>
        <v>0</v>
      </c>
      <c r="D29" s="651">
        <f>SUMIFS(C15:C22,F15:F22,"Non Acquis",G15:G22,"Apport en Numéraire")</f>
        <v>0</v>
      </c>
      <c r="E29" s="344" t="s">
        <v>35</v>
      </c>
      <c r="F29" s="1433"/>
      <c r="G29" s="1433"/>
      <c r="H29" s="1433"/>
      <c r="I29" s="423"/>
      <c r="J29" s="424"/>
      <c r="K29" s="424"/>
    </row>
    <row r="30" spans="1:18" s="264" customFormat="1" ht="20.100000000000001" customHeight="1" x14ac:dyDescent="0.25">
      <c r="A30" s="649" t="s">
        <v>39</v>
      </c>
      <c r="B30" s="652">
        <f>SUMIF(G15:G22,"Apport en Nature",C15:C22)</f>
        <v>0</v>
      </c>
      <c r="C30" s="652">
        <f>SUMIFS(C15:C22,F15:F22,"Acquis",G15:G22,"Apport en Nature")</f>
        <v>0</v>
      </c>
      <c r="D30" s="652">
        <f>SUMIFS(B16:B23,D16:D23,"Non Acquis",E16:E23,"Apport en Nature")</f>
        <v>0</v>
      </c>
      <c r="I30" s="423"/>
      <c r="J30" s="424"/>
      <c r="K30" s="424"/>
    </row>
    <row r="31" spans="1:18" s="264" customFormat="1" ht="20.100000000000001" customHeight="1" x14ac:dyDescent="0.25">
      <c r="B31" s="423"/>
      <c r="I31" s="423"/>
      <c r="J31" s="424"/>
      <c r="K31" s="424"/>
    </row>
    <row r="32" spans="1:18" s="264" customFormat="1" ht="20.100000000000001" customHeight="1" x14ac:dyDescent="0.25">
      <c r="A32" s="817" t="s">
        <v>41</v>
      </c>
      <c r="B32" s="818"/>
      <c r="C32" s="819">
        <f>C29+C30</f>
        <v>0</v>
      </c>
      <c r="D32" s="820" t="e">
        <f>C32/C23</f>
        <v>#DIV/0!</v>
      </c>
    </row>
    <row r="33" spans="1:4" s="264" customFormat="1" ht="20.100000000000001" customHeight="1" x14ac:dyDescent="0.25">
      <c r="A33" s="821" t="s">
        <v>299</v>
      </c>
      <c r="B33" s="757"/>
      <c r="C33" s="825">
        <f>SUMIF(E15:E22,"public",C15:C22)</f>
        <v>0</v>
      </c>
      <c r="D33" s="824" t="e">
        <f>C33/C23</f>
        <v>#DIV/0!</v>
      </c>
    </row>
    <row r="34" spans="1:4" hidden="1" x14ac:dyDescent="0.25"/>
  </sheetData>
  <mergeCells count="3">
    <mergeCell ref="A10:I10"/>
    <mergeCell ref="B2:I8"/>
    <mergeCell ref="F28:H29"/>
  </mergeCells>
  <conditionalFormatting sqref="C24">
    <cfRule type="cellIs" dxfId="3" priority="1" operator="notEqual">
      <formula>"OK"</formula>
    </cfRule>
    <cfRule type="cellIs" dxfId="2" priority="2" operator="equal">
      <formula>"NON RECEVABLE"</formula>
    </cfRule>
    <cfRule type="cellIs" dxfId="1" priority="3" operator="equal">
      <formula>"OK"</formula>
    </cfRule>
    <cfRule type="containsText" dxfId="0" priority="4" stopIfTrue="1" operator="containsText" text="NOK">
      <formula>NOT(ISERROR(SEARCH("NOK",C24)))</formula>
    </cfRule>
  </conditionalFormatting>
  <dataValidations count="5">
    <dataValidation type="list" allowBlank="1" showInputMessage="1" showErrorMessage="1" sqref="F14" xr:uid="{CADBB5E8-5C6B-4454-9E33-B6A9A8CE013E}">
      <formula1>#REF!</formula1>
    </dataValidation>
    <dataValidation type="list" allowBlank="1" showInputMessage="1" showErrorMessage="1" sqref="E23" xr:uid="{92A5719D-0700-44BC-B79A-3FDE13A7BC5E}">
      <formula1>$P$20:$P$20</formula1>
    </dataValidation>
    <dataValidation type="list" allowBlank="1" showInputMessage="1" showErrorMessage="1" sqref="G15:G22" xr:uid="{D5C2D033-4428-4E3B-8410-D6F2D2037734}">
      <formula1>$K$15:$K$16</formula1>
    </dataValidation>
    <dataValidation type="list" allowBlank="1" showInputMessage="1" showErrorMessage="1" sqref="E15:E22" xr:uid="{514A6BC9-F482-423E-8FE8-25CD815D75C4}">
      <formula1>$L$14:$L$15</formula1>
    </dataValidation>
    <dataValidation type="list" allowBlank="1" showInputMessage="1" showErrorMessage="1" sqref="F15:F22" xr:uid="{69F073A6-EDFD-4931-A3A5-9980059F9801}">
      <formula1>$O$19:$O$20</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1499db-18a7-4798-83c4-493633fa3f52">
      <Terms xmlns="http://schemas.microsoft.com/office/infopath/2007/PartnerControls"/>
    </lcf76f155ced4ddcb4097134ff3c332f>
    <TaxCatchAll xmlns="b9c640fd-ca71-4cdf-bff1-eedbe64735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34F5A1B5E3504CA6C818DC1FD214AD" ma:contentTypeVersion="12" ma:contentTypeDescription="Crée un document." ma:contentTypeScope="" ma:versionID="f7d974f792223a5f96c6e6183e4979ba">
  <xsd:schema xmlns:xsd="http://www.w3.org/2001/XMLSchema" xmlns:xs="http://www.w3.org/2001/XMLSchema" xmlns:p="http://schemas.microsoft.com/office/2006/metadata/properties" xmlns:ns2="061499db-18a7-4798-83c4-493633fa3f52" xmlns:ns3="b9c640fd-ca71-4cdf-bff1-eedbe6473590" targetNamespace="http://schemas.microsoft.com/office/2006/metadata/properties" ma:root="true" ma:fieldsID="1863723a64aa20c0b31775f9e4a19c92" ns2:_="" ns3:_="">
    <xsd:import namespace="061499db-18a7-4798-83c4-493633fa3f52"/>
    <xsd:import namespace="b9c640fd-ca71-4cdf-bff1-eedbe64735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499db-18a7-4798-83c4-493633fa3f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d151ff1-fa80-4426-bb8a-74e5029b309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c640fd-ca71-4cdf-bff1-eedbe64735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702f037-e17c-4a03-9863-51658aa1ac48}" ma:internalName="TaxCatchAll" ma:showField="CatchAllData" ma:web="b9c640fd-ca71-4cdf-bff1-eedbe64735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9769EE-2952-40D6-AAE9-73B22BFCC31D}">
  <ds:schemaRefs>
    <ds:schemaRef ds:uri="http://schemas.microsoft.com/sharepoint/v3/contenttype/forms"/>
  </ds:schemaRefs>
</ds:datastoreItem>
</file>

<file path=customXml/itemProps2.xml><?xml version="1.0" encoding="utf-8"?>
<ds:datastoreItem xmlns:ds="http://schemas.openxmlformats.org/officeDocument/2006/customXml" ds:itemID="{420AFA87-4E88-478F-B552-D1F6A4A26861}">
  <ds:schemaRefs>
    <ds:schemaRef ds:uri="http://purl.org/dc/elements/1.1/"/>
    <ds:schemaRef ds:uri="b9c640fd-ca71-4cdf-bff1-eedbe6473590"/>
    <ds:schemaRef ds:uri="http://schemas.openxmlformats.org/package/2006/metadata/core-properties"/>
    <ds:schemaRef ds:uri="http://purl.org/dc/terms/"/>
    <ds:schemaRef ds:uri="http://schemas.microsoft.com/office/2006/documentManagement/types"/>
    <ds:schemaRef ds:uri="http://schemas.microsoft.com/office/2006/metadata/properties"/>
    <ds:schemaRef ds:uri="061499db-18a7-4798-83c4-493633fa3f52"/>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86C801A-92E6-4F20-A836-2AC360CC5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1499db-18a7-4798-83c4-493633fa3f52"/>
    <ds:schemaRef ds:uri="b9c640fd-ca71-4cdf-bff1-eedbe64735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ANALYSE WALLIMAGE</vt:lpstr>
      <vt:lpstr>Analyse interne</vt:lpstr>
      <vt:lpstr>FICHE 0 - Explications</vt:lpstr>
      <vt:lpstr>FICHE 2-Critères d'éligibilité</vt:lpstr>
      <vt:lpstr>FICHE 1 - Fiche d'identité</vt:lpstr>
      <vt:lpstr>FICHE 3-Partenaires impliqués</vt:lpstr>
      <vt:lpstr>FICHE 4- Fiche technique</vt:lpstr>
      <vt:lpstr>FICHE 5-Budget</vt:lpstr>
      <vt:lpstr>FICHE 6-Plan de financement</vt:lpstr>
      <vt:lpstr>FICHE 7- Estimation des ventes</vt:lpstr>
      <vt:lpstr>FICHE 8 - Budget Marketing</vt:lpstr>
      <vt:lpstr>Listes</vt:lpstr>
      <vt:lpstr>'FICHE 7- Estimation des ventes'!_Hlk103085482</vt:lpstr>
      <vt:lpstr>'FICHE 7- Estimation des ventes'!_Hlk99637158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Odile Malevé</dc:creator>
  <cp:keywords/>
  <dc:description/>
  <cp:lastModifiedBy>Sophie Augurelle</cp:lastModifiedBy>
  <cp:revision/>
  <dcterms:created xsi:type="dcterms:W3CDTF">2020-02-13T14:31:53Z</dcterms:created>
  <dcterms:modified xsi:type="dcterms:W3CDTF">2024-02-07T14:21:41Z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0x0101000434F5A1B5E3504CA6C818DC1FD214AD</vt:lpwstr>
  </property>
  <property fmtid="{D5CDD505-2E9C-101B-9397-08002B2CF9AE}" pid="3" name="MediaServiceImageTags">
    <vt:lpwstr/>
  </property>
</Properties>
</file>